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120" windowWidth="25260" windowHeight="6060"/>
  </bookViews>
  <sheets>
    <sheet name="0. Lisez-moi" sheetId="24" r:id="rId1"/>
    <sheet name="1. Estimation Equipe +VHL " sheetId="1" r:id="rId2"/>
    <sheet name="2. Modélisation MIG SMUR EJ" sheetId="21" r:id="rId3"/>
    <sheet name="3. Construction JPE SMUR 2017" sheetId="23" r:id="rId4"/>
    <sheet name="4. Calibrage FAU Ex DG" sheetId="27" r:id="rId5"/>
    <sheet name="TCD" sheetId="22" r:id="rId6"/>
  </sheets>
  <definedNames>
    <definedName name="_€_Autres_charges_directes_SMUR_par_sortie" localSheetId="4">#REF!</definedName>
    <definedName name="_€_Autres_charges_directes_SMUR_par_sortie">#REF!</definedName>
    <definedName name="_€_Cadres_de_santé_SU_ex_DG" localSheetId="4">#REF!</definedName>
    <definedName name="_€_Cadres_de_santé_SU_ex_DG">'1. Estimation Equipe +VHL '!#REF!</definedName>
    <definedName name="_€_Charges_indirectes_SMUR_par_sortie" localSheetId="4">#REF!</definedName>
    <definedName name="_€_Charges_indirectes_SMUR_par_sortie">#REF!</definedName>
    <definedName name="_€_Conducteurs_SMUR" localSheetId="4">#REF!</definedName>
    <definedName name="_€_Conducteurs_SMUR">'1. Estimation Equipe +VHL '!#REF!</definedName>
    <definedName name="_€_passage_LM_LGG_SU_UHCD" localSheetId="4">#REF!</definedName>
    <definedName name="_€_passage_LM_LGG_SU_UHCD">#REF!</definedName>
    <definedName name="_€_passage_STR_SU_UHCD" localSheetId="4">#REF!</definedName>
    <definedName name="_€_passage_STR_SU_UHCD">#REF!</definedName>
    <definedName name="_€_passages_Autres_charges_directes_SU_UHCD" localSheetId="4">#REF!</definedName>
    <definedName name="_€_passages_Autres_charges_directes_SU_UHCD">#REF!</definedName>
    <definedName name="_€_VHL_SMUR" localSheetId="4">#REF!</definedName>
    <definedName name="_€_VHL_SMUR">'1. Estimation Equipe +VHL '!#REF!</definedName>
    <definedName name="_€_VHL_SMUR_équipé" localSheetId="4">#REF!</definedName>
    <definedName name="_€_VHL_SMUR_équipé">#REF!</definedName>
    <definedName name="_xlnm._FilterDatabase" localSheetId="1" hidden="1">'1. Estimation Equipe +VHL '!$A$5:$AY$738</definedName>
    <definedName name="_xlnm._FilterDatabase" localSheetId="2" hidden="1">'2. Modélisation MIG SMUR EJ'!$A$5:$X$449</definedName>
    <definedName name="_xlnm._FilterDatabase" localSheetId="4" hidden="1">'4. Calibrage FAU Ex DG'!$A$5:$AF$5</definedName>
    <definedName name="Aide_soignant_ashq_€_exDG" localSheetId="4">#REF!</definedName>
    <definedName name="Aide_soignant_ashq_€_exDG">#REF!</definedName>
    <definedName name="AS_et_autres_PNM" localSheetId="4">#REF!</definedName>
    <definedName name="AS_et_autres_PNM">'1. Estimation Equipe +VHL '!#REF!</definedName>
    <definedName name="Assistant_social" localSheetId="4">#REF!</definedName>
    <definedName name="Assistant_social">'1. Estimation Equipe +VHL '!#REF!</definedName>
    <definedName name="ATU_F_théoriques" localSheetId="4">#REF!</definedName>
    <definedName name="ATU_F_théoriques">'1. Estimation Equipe +VHL '!#REF!</definedName>
    <definedName name="Autres_Charges_Directes_SMUR_€_ex_DG" localSheetId="4">#REF!</definedName>
    <definedName name="Autres_Charges_Directes_SMUR_€_ex_DG">'1. Estimation Equipe +VHL '!#REF!</definedName>
    <definedName name="Autres_charges_directes_SU_UHCD_ex_DG" localSheetId="4">#REF!</definedName>
    <definedName name="Autres_charges_directes_SU_UHCD_ex_DG">'1. Estimation Equipe +VHL '!#REF!</definedName>
    <definedName name="Cadre_santé_€_exDG" localSheetId="4">#REF!</definedName>
    <definedName name="Cadre_santé_€_exDG">#REF!</definedName>
    <definedName name="Cadres_de_santé_SMUR_€_Ex_DG" localSheetId="4">#REF!</definedName>
    <definedName name="Cadres_de_santé_SMUR_€_Ex_DG">'1. Estimation Equipe +VHL '!#REF!</definedName>
    <definedName name="Cadres_santé_SMUR" localSheetId="4">#REF!</definedName>
    <definedName name="Cadres_santé_SMUR">'1. Estimation Equipe +VHL '!$AC$6:$AC$738</definedName>
    <definedName name="Cadres_santé_SU" localSheetId="4">#REF!</definedName>
    <definedName name="Cadres_santé_SU">'1. Estimation Equipe +VHL '!#REF!</definedName>
    <definedName name="Charges_indirectes_SMUR_€_ex_DG" localSheetId="4">#REF!</definedName>
    <definedName name="Charges_indirectes_SMUR_€_ex_DG">'1. Estimation Equipe +VHL '!#REF!</definedName>
    <definedName name="Charges_LM_LGG_SU_UHCD_ex_DG" localSheetId="4">#REF!</definedName>
    <definedName name="Charges_LM_LGG_SU_UHCD_ex_DG">'1. Estimation Equipe +VHL '!#REF!</definedName>
    <definedName name="Charges_STR_SU_UHCD_Ex_DG" localSheetId="4">#REF!</definedName>
    <definedName name="Charges_STR_SU_UHCD_Ex_DG">'1. Estimation Equipe +VHL '!#REF!</definedName>
    <definedName name="Coef_Géo" localSheetId="4">#REF!</definedName>
    <definedName name="Coef_Géo">'1. Estimation Equipe +VHL '!#REF!</definedName>
    <definedName name="Conducteur_SMUR_€" localSheetId="4">#REF!</definedName>
    <definedName name="Conducteur_SMUR_€">#REF!</definedName>
    <definedName name="Conducteurs_SMUR" localSheetId="4">#REF!</definedName>
    <definedName name="Conducteurs_SMUR">'1. Estimation Equipe +VHL '!$AA$6:$AA$738</definedName>
    <definedName name="ETP_autres__personnels_DREES___Aide_soignants___ASH__brancardiers__autres_ex_DG" localSheetId="4">#REF!</definedName>
    <definedName name="ETP_autres__personnels_DREES___Aide_soignants___ASH__brancardiers__autres_ex_DG">'1. Estimation Equipe +VHL '!#REF!</definedName>
    <definedName name="ETP_internes" localSheetId="4">#REF!</definedName>
    <definedName name="ETP_internes">'1. Estimation Equipe +VHL '!#REF!</definedName>
    <definedName name="gestionnaires_lits" localSheetId="4">#REF!</definedName>
    <definedName name="gestionnaires_lits">'1. Estimation Equipe +VHL '!#REF!</definedName>
    <definedName name="GHS_100__UHCD_théoriques" localSheetId="4">#REF!</definedName>
    <definedName name="GHS_100__UHCD_théoriques">'1. Estimation Equipe +VHL '!#REF!</definedName>
    <definedName name="IDE_€_exDG" localSheetId="4">#REF!</definedName>
    <definedName name="IDE_€_exDG">#REF!</definedName>
    <definedName name="IDE_exDG" localSheetId="4">#REF!</definedName>
    <definedName name="IDE_exDG">'1. Estimation Equipe +VHL '!$Z$6:$Z$738</definedName>
    <definedName name="Internes_€" localSheetId="4">#REF!</definedName>
    <definedName name="Internes_€">'1. Estimation Equipe +VHL '!#REF!</definedName>
    <definedName name="Internes_€_exDG" localSheetId="4">#REF!</definedName>
    <definedName name="Internes_€_exDG">#REF!</definedName>
    <definedName name="Méd_€_ex_DG_sans_réf_RH" localSheetId="4">#REF!</definedName>
    <definedName name="Méd_€_ex_DG_sans_réf_RH">#REF!</definedName>
    <definedName name="Méd_€_exDG_ref_RH" localSheetId="4">#REF!</definedName>
    <definedName name="Méd_€_exDG_ref_RH">#REF!</definedName>
    <definedName name="Med_exDG" localSheetId="4">#REF!</definedName>
    <definedName name="Med_exDG">'1. Estimation Equipe +VHL '!$U$6:$U$738</definedName>
    <definedName name="Passages_SU_exDG" localSheetId="4">'4. Calibrage FAU Ex DG'!$A$6:$A$101</definedName>
    <definedName name="Passages_SU_exDG">'1. Estimation Equipe +VHL '!$J$6:$J$738</definedName>
    <definedName name="Realloc_GHS_P2multiRUM" localSheetId="4">#REF!</definedName>
    <definedName name="Realloc_GHS_P2multiRUM">#REF!</definedName>
    <definedName name="Realloc_GHS_P3" localSheetId="4">#REF!</definedName>
    <definedName name="Realloc_GHS_P3">#REF!</definedName>
    <definedName name="ReallocGHS_P2_100UHCD" localSheetId="4">#REF!</definedName>
    <definedName name="ReallocGHS_P2_100UHCD">#REF!</definedName>
    <definedName name="SiExDG" localSheetId="4">#REF!</definedName>
    <definedName name="SiExDG">'1. Estimation Equipe +VHL '!$M$6:$M$738</definedName>
    <definedName name="SiExOQN" localSheetId="4">#REF!</definedName>
    <definedName name="SiExOQN">'1. Estimation Equipe +VHL '!$N$6:$N$738</definedName>
    <definedName name="solver_adj" localSheetId="1" hidden="1">'1. Estimation Equipe +VHL '!#REF!,'1. Estimation Equipe +VHL '!#REF!</definedName>
    <definedName name="solver_cvg" localSheetId="1" hidden="1">0.0001</definedName>
    <definedName name="solver_drv" localSheetId="1" hidden="1">1</definedName>
    <definedName name="solver_est" localSheetId="1" hidden="1">1</definedName>
    <definedName name="solver_itr" localSheetId="1" hidden="1">100</definedName>
    <definedName name="solver_lhs1" localSheetId="1" hidden="1">'1. Estimation Equipe +VHL '!#REF!</definedName>
    <definedName name="solver_lhs2" localSheetId="1" hidden="1">'1. Estimation Equipe +VHL '!#REF!</definedName>
    <definedName name="solver_lin" localSheetId="1" hidden="1">2</definedName>
    <definedName name="solver_neg" localSheetId="1" hidden="1">2</definedName>
    <definedName name="solver_num" localSheetId="1" hidden="1">2</definedName>
    <definedName name="solver_nwt" localSheetId="1" hidden="1">1</definedName>
    <definedName name="solver_opt" localSheetId="1" hidden="1">'1. Estimation Equipe +VHL '!#REF!</definedName>
    <definedName name="solver_pre" localSheetId="1" hidden="1">0.000001</definedName>
    <definedName name="solver_rel1" localSheetId="1" hidden="1">3</definedName>
    <definedName name="solver_rel2" localSheetId="1" hidden="1">3</definedName>
    <definedName name="solver_rhs1" localSheetId="1" hidden="1">0</definedName>
    <definedName name="solver_rhs2" localSheetId="1" hidden="1">0</definedName>
    <definedName name="solver_scl" localSheetId="1" hidden="1">2</definedName>
    <definedName name="solver_sho" localSheetId="1" hidden="1">2</definedName>
    <definedName name="solver_tim" localSheetId="1" hidden="1">100</definedName>
    <definedName name="solver_tol" localSheetId="1" hidden="1">0.05</definedName>
    <definedName name="solver_typ" localSheetId="1" hidden="1">2</definedName>
    <definedName name="solver_val" localSheetId="1" hidden="1">0</definedName>
    <definedName name="sorties_SMUR" localSheetId="4">#REF!</definedName>
    <definedName name="sorties_SMUR">'1. Estimation Equipe +VHL '!$L$6:$L$738</definedName>
    <definedName name="VHL_SMUR" localSheetId="4">#REF!</definedName>
    <definedName name="VHL_SMUR">'1. Estimation Equipe +VHL '!$AB$6:$AB$738</definedName>
    <definedName name="VHL_SMUR_€_exDG" localSheetId="4">#REF!</definedName>
    <definedName name="VHL_SMUR_€_exDG">#REF!</definedName>
  </definedNames>
  <calcPr calcId="145621"/>
  <pivotCaches>
    <pivotCache cacheId="18" r:id="rId7"/>
  </pivotCaches>
</workbook>
</file>

<file path=xl/calcChain.xml><?xml version="1.0" encoding="utf-8"?>
<calcChain xmlns="http://schemas.openxmlformats.org/spreadsheetml/2006/main">
  <c r="AF1" i="27" l="1"/>
  <c r="B6" i="27"/>
  <c r="C6" i="27"/>
  <c r="D6" i="27"/>
  <c r="E6" i="27"/>
  <c r="F6" i="27"/>
  <c r="G6" i="27"/>
  <c r="H6" i="27"/>
  <c r="I6" i="27"/>
  <c r="J6" i="27"/>
  <c r="K6" i="27"/>
  <c r="L6" i="27"/>
  <c r="M6" i="27"/>
  <c r="N6" i="27"/>
  <c r="O6" i="27"/>
  <c r="P6" i="27"/>
  <c r="Q6" i="27"/>
  <c r="AD6" i="27" s="1"/>
  <c r="R6" i="27"/>
  <c r="S6" i="27"/>
  <c r="T6" i="27"/>
  <c r="U6" i="27"/>
  <c r="V6" i="27"/>
  <c r="W6" i="27"/>
  <c r="AB6" i="27" s="1"/>
  <c r="AC6" i="27" s="1"/>
  <c r="X6" i="27"/>
  <c r="Y6" i="27"/>
  <c r="Z6" i="27"/>
  <c r="AA6" i="27"/>
  <c r="B7" i="27"/>
  <c r="G7" i="27" s="1"/>
  <c r="C7" i="27"/>
  <c r="D7" i="27"/>
  <c r="J7" i="27" s="1"/>
  <c r="E7" i="27"/>
  <c r="F7" i="27"/>
  <c r="L7" i="27" s="1"/>
  <c r="H7" i="27"/>
  <c r="I7" i="27"/>
  <c r="K7" i="27"/>
  <c r="M7" i="27"/>
  <c r="N7" i="27"/>
  <c r="P7" i="27"/>
  <c r="Q7" i="27"/>
  <c r="R7" i="27"/>
  <c r="S7" i="27"/>
  <c r="T7" i="27"/>
  <c r="U7" i="27"/>
  <c r="V7" i="27"/>
  <c r="W7" i="27"/>
  <c r="X7" i="27"/>
  <c r="Y7" i="27"/>
  <c r="Z7" i="27"/>
  <c r="AA7" i="27"/>
  <c r="AB7" i="27"/>
  <c r="AD7" i="27"/>
  <c r="AE7" i="27" s="1"/>
  <c r="AF7" i="27"/>
  <c r="B8" i="27"/>
  <c r="C8" i="27"/>
  <c r="D8" i="27"/>
  <c r="E8" i="27"/>
  <c r="F8" i="27"/>
  <c r="G8" i="27"/>
  <c r="H8" i="27"/>
  <c r="I8" i="27"/>
  <c r="J8" i="27"/>
  <c r="K8" i="27"/>
  <c r="L8" i="27"/>
  <c r="O8" i="27" s="1"/>
  <c r="M8" i="27"/>
  <c r="N8" i="27"/>
  <c r="P8" i="27"/>
  <c r="Q8" i="27"/>
  <c r="AD8" i="27" s="1"/>
  <c r="R8" i="27"/>
  <c r="S8" i="27"/>
  <c r="T8" i="27"/>
  <c r="U8" i="27"/>
  <c r="V8" i="27"/>
  <c r="W8" i="27"/>
  <c r="AB8" i="27" s="1"/>
  <c r="X8" i="27"/>
  <c r="Y8" i="27"/>
  <c r="Z8" i="27"/>
  <c r="AA8" i="27"/>
  <c r="B9" i="27"/>
  <c r="G9" i="27" s="1"/>
  <c r="C9" i="27"/>
  <c r="D9" i="27"/>
  <c r="J9" i="27" s="1"/>
  <c r="E9" i="27"/>
  <c r="F9" i="27"/>
  <c r="L9" i="27" s="1"/>
  <c r="H9" i="27"/>
  <c r="I9" i="27"/>
  <c r="K9" i="27"/>
  <c r="M9" i="27"/>
  <c r="N9" i="27"/>
  <c r="P9" i="27"/>
  <c r="Q9" i="27"/>
  <c r="R9" i="27"/>
  <c r="S9" i="27"/>
  <c r="T9" i="27"/>
  <c r="U9" i="27"/>
  <c r="V9" i="27"/>
  <c r="W9" i="27"/>
  <c r="X9" i="27"/>
  <c r="Y9" i="27"/>
  <c r="Z9" i="27"/>
  <c r="AA9" i="27"/>
  <c r="AB9" i="27"/>
  <c r="AD9" i="27"/>
  <c r="AE9" i="27" s="1"/>
  <c r="AF9" i="27"/>
  <c r="B10" i="27"/>
  <c r="C10" i="27"/>
  <c r="D10" i="27"/>
  <c r="E10" i="27"/>
  <c r="F10" i="27"/>
  <c r="G10" i="27"/>
  <c r="H10" i="27"/>
  <c r="I10" i="27"/>
  <c r="J10" i="27"/>
  <c r="K10" i="27"/>
  <c r="L10" i="27"/>
  <c r="M10" i="27"/>
  <c r="N10" i="27"/>
  <c r="O10" i="27"/>
  <c r="P10" i="27"/>
  <c r="Q10" i="27"/>
  <c r="AD10" i="27" s="1"/>
  <c r="R10" i="27"/>
  <c r="S10" i="27"/>
  <c r="T10" i="27"/>
  <c r="U10" i="27"/>
  <c r="V10" i="27"/>
  <c r="W10" i="27"/>
  <c r="AB10" i="27" s="1"/>
  <c r="AC10" i="27" s="1"/>
  <c r="X10" i="27"/>
  <c r="Y10" i="27"/>
  <c r="Z10" i="27"/>
  <c r="AA10" i="27"/>
  <c r="B11" i="27"/>
  <c r="G11" i="27" s="1"/>
  <c r="C11" i="27"/>
  <c r="D11" i="27"/>
  <c r="E11" i="27"/>
  <c r="F11" i="27"/>
  <c r="L11" i="27" s="1"/>
  <c r="H11" i="27"/>
  <c r="I11" i="27"/>
  <c r="J11" i="27"/>
  <c r="K11" i="27"/>
  <c r="M11" i="27"/>
  <c r="N11" i="27"/>
  <c r="P11" i="27"/>
  <c r="Q11" i="27"/>
  <c r="R11" i="27"/>
  <c r="S11" i="27"/>
  <c r="T11" i="27"/>
  <c r="U11" i="27"/>
  <c r="V11" i="27"/>
  <c r="W11" i="27"/>
  <c r="X11" i="27"/>
  <c r="Y11" i="27"/>
  <c r="Z11" i="27"/>
  <c r="AA11" i="27"/>
  <c r="AB11" i="27"/>
  <c r="AD11" i="27"/>
  <c r="AE11" i="27" s="1"/>
  <c r="AF11" i="27"/>
  <c r="B12" i="27"/>
  <c r="C12" i="27"/>
  <c r="D12" i="27"/>
  <c r="E12" i="27"/>
  <c r="F12" i="27"/>
  <c r="G12" i="27"/>
  <c r="H12" i="27"/>
  <c r="I12" i="27"/>
  <c r="J12" i="27"/>
  <c r="K12" i="27"/>
  <c r="L12" i="27"/>
  <c r="M12" i="27"/>
  <c r="N12" i="27"/>
  <c r="O12" i="27"/>
  <c r="P12" i="27"/>
  <c r="Q12" i="27"/>
  <c r="AD12" i="27" s="1"/>
  <c r="R12" i="27"/>
  <c r="S12" i="27"/>
  <c r="T12" i="27"/>
  <c r="U12" i="27"/>
  <c r="V12" i="27"/>
  <c r="W12" i="27"/>
  <c r="AB12" i="27" s="1"/>
  <c r="AC12" i="27" s="1"/>
  <c r="X12" i="27"/>
  <c r="Y12" i="27"/>
  <c r="Z12" i="27"/>
  <c r="AA12" i="27"/>
  <c r="B13" i="27"/>
  <c r="G13" i="27" s="1"/>
  <c r="C13" i="27"/>
  <c r="D13" i="27"/>
  <c r="E13" i="27"/>
  <c r="F13" i="27"/>
  <c r="L13" i="27" s="1"/>
  <c r="H13" i="27"/>
  <c r="I13" i="27"/>
  <c r="J13" i="27"/>
  <c r="K13" i="27"/>
  <c r="M13" i="27"/>
  <c r="N13" i="27"/>
  <c r="P13" i="27"/>
  <c r="Q13" i="27"/>
  <c r="R13" i="27"/>
  <c r="S13" i="27"/>
  <c r="T13" i="27"/>
  <c r="U13" i="27"/>
  <c r="V13" i="27"/>
  <c r="W13" i="27"/>
  <c r="X13" i="27"/>
  <c r="Y13" i="27"/>
  <c r="Z13" i="27"/>
  <c r="AA13" i="27"/>
  <c r="AB13" i="27"/>
  <c r="AD13" i="27"/>
  <c r="AE13" i="27" s="1"/>
  <c r="AF13" i="27"/>
  <c r="B14" i="27"/>
  <c r="C14" i="27"/>
  <c r="D14" i="27"/>
  <c r="E14" i="27"/>
  <c r="F14" i="27"/>
  <c r="G14" i="27"/>
  <c r="H14" i="27"/>
  <c r="I14" i="27"/>
  <c r="J14" i="27"/>
  <c r="K14" i="27"/>
  <c r="L14" i="27"/>
  <c r="M14" i="27"/>
  <c r="N14" i="27"/>
  <c r="O14" i="27"/>
  <c r="P14" i="27"/>
  <c r="Q14" i="27"/>
  <c r="AD14" i="27" s="1"/>
  <c r="R14" i="27"/>
  <c r="S14" i="27"/>
  <c r="T14" i="27"/>
  <c r="U14" i="27"/>
  <c r="V14" i="27"/>
  <c r="W14" i="27"/>
  <c r="AB14" i="27" s="1"/>
  <c r="AC14" i="27" s="1"/>
  <c r="X14" i="27"/>
  <c r="Y14" i="27"/>
  <c r="Z14" i="27"/>
  <c r="AA14" i="27"/>
  <c r="B15" i="27"/>
  <c r="G15" i="27" s="1"/>
  <c r="C15" i="27"/>
  <c r="D15" i="27"/>
  <c r="E15" i="27"/>
  <c r="F15" i="27"/>
  <c r="L15" i="27" s="1"/>
  <c r="H15" i="27"/>
  <c r="I15" i="27"/>
  <c r="J15" i="27"/>
  <c r="K15" i="27"/>
  <c r="M15" i="27"/>
  <c r="N15" i="27"/>
  <c r="P15" i="27"/>
  <c r="Q15" i="27"/>
  <c r="R15" i="27"/>
  <c r="S15" i="27"/>
  <c r="T15" i="27"/>
  <c r="U15" i="27"/>
  <c r="V15" i="27"/>
  <c r="W15" i="27"/>
  <c r="X15" i="27"/>
  <c r="Y15" i="27"/>
  <c r="Z15" i="27"/>
  <c r="AA15" i="27"/>
  <c r="AB15" i="27"/>
  <c r="AD15" i="27"/>
  <c r="AE15" i="27" s="1"/>
  <c r="AF15" i="27"/>
  <c r="B16" i="27"/>
  <c r="C16" i="27"/>
  <c r="D16" i="27"/>
  <c r="E16" i="27"/>
  <c r="F16" i="27"/>
  <c r="G16" i="27"/>
  <c r="H16" i="27"/>
  <c r="I16" i="27"/>
  <c r="J16" i="27"/>
  <c r="K16" i="27"/>
  <c r="L16" i="27"/>
  <c r="M16" i="27"/>
  <c r="N16" i="27"/>
  <c r="O16" i="27"/>
  <c r="P16" i="27"/>
  <c r="Q16" i="27"/>
  <c r="AD16" i="27" s="1"/>
  <c r="R16" i="27"/>
  <c r="S16" i="27"/>
  <c r="T16" i="27"/>
  <c r="U16" i="27"/>
  <c r="V16" i="27"/>
  <c r="W16" i="27"/>
  <c r="AB16" i="27" s="1"/>
  <c r="AC16" i="27" s="1"/>
  <c r="X16" i="27"/>
  <c r="Y16" i="27"/>
  <c r="Z16" i="27"/>
  <c r="AA16" i="27"/>
  <c r="B17" i="27"/>
  <c r="G17" i="27" s="1"/>
  <c r="C17" i="27"/>
  <c r="D17" i="27"/>
  <c r="E17" i="27"/>
  <c r="F17" i="27"/>
  <c r="L17" i="27" s="1"/>
  <c r="H17" i="27"/>
  <c r="I17" i="27"/>
  <c r="J17" i="27"/>
  <c r="K17" i="27"/>
  <c r="M17" i="27"/>
  <c r="N17" i="27"/>
  <c r="P17" i="27"/>
  <c r="Q17" i="27"/>
  <c r="R17" i="27"/>
  <c r="S17" i="27"/>
  <c r="T17" i="27"/>
  <c r="U17" i="27"/>
  <c r="V17" i="27"/>
  <c r="W17" i="27"/>
  <c r="X17" i="27"/>
  <c r="Y17" i="27"/>
  <c r="Z17" i="27"/>
  <c r="AA17" i="27"/>
  <c r="AB17" i="27"/>
  <c r="AD17" i="27"/>
  <c r="AE17" i="27" s="1"/>
  <c r="AF17" i="27"/>
  <c r="B18" i="27"/>
  <c r="C18" i="27"/>
  <c r="D18" i="27"/>
  <c r="E18" i="27"/>
  <c r="F18" i="27"/>
  <c r="G18" i="27"/>
  <c r="H18" i="27"/>
  <c r="I18" i="27"/>
  <c r="J18" i="27"/>
  <c r="K18" i="27"/>
  <c r="L18" i="27"/>
  <c r="M18" i="27"/>
  <c r="N18" i="27"/>
  <c r="O18" i="27"/>
  <c r="P18" i="27"/>
  <c r="Q18" i="27"/>
  <c r="AD18" i="27" s="1"/>
  <c r="R18" i="27"/>
  <c r="S18" i="27"/>
  <c r="T18" i="27"/>
  <c r="U18" i="27"/>
  <c r="V18" i="27"/>
  <c r="W18" i="27"/>
  <c r="AB18" i="27" s="1"/>
  <c r="AC18" i="27" s="1"/>
  <c r="X18" i="27"/>
  <c r="Y18" i="27"/>
  <c r="Z18" i="27"/>
  <c r="AA18" i="27"/>
  <c r="B19" i="27"/>
  <c r="G19" i="27" s="1"/>
  <c r="C19" i="27"/>
  <c r="D19" i="27"/>
  <c r="J19" i="27" s="1"/>
  <c r="E19" i="27"/>
  <c r="F19" i="27"/>
  <c r="L19" i="27" s="1"/>
  <c r="H19" i="27"/>
  <c r="I19" i="27"/>
  <c r="K19" i="27"/>
  <c r="M19" i="27"/>
  <c r="N19" i="27"/>
  <c r="P19" i="27"/>
  <c r="Q19" i="27"/>
  <c r="R19" i="27"/>
  <c r="S19" i="27"/>
  <c r="T19" i="27"/>
  <c r="U19" i="27"/>
  <c r="V19" i="27"/>
  <c r="W19" i="27"/>
  <c r="X19" i="27"/>
  <c r="Y19" i="27"/>
  <c r="Z19" i="27"/>
  <c r="AA19" i="27"/>
  <c r="AB19" i="27"/>
  <c r="AD19" i="27"/>
  <c r="AE19" i="27" s="1"/>
  <c r="AF19" i="27"/>
  <c r="B20" i="27"/>
  <c r="C20" i="27"/>
  <c r="D20" i="27"/>
  <c r="E20" i="27"/>
  <c r="F20" i="27"/>
  <c r="G20" i="27"/>
  <c r="H20" i="27"/>
  <c r="I20" i="27"/>
  <c r="J20" i="27"/>
  <c r="K20" i="27"/>
  <c r="L20" i="27"/>
  <c r="M20" i="27"/>
  <c r="N20" i="27"/>
  <c r="O20" i="27"/>
  <c r="P20" i="27"/>
  <c r="Q20" i="27"/>
  <c r="AD20" i="27" s="1"/>
  <c r="R20" i="27"/>
  <c r="S20" i="27"/>
  <c r="T20" i="27"/>
  <c r="U20" i="27"/>
  <c r="V20" i="27"/>
  <c r="W20" i="27"/>
  <c r="AB20" i="27" s="1"/>
  <c r="AC20" i="27" s="1"/>
  <c r="X20" i="27"/>
  <c r="Y20" i="27"/>
  <c r="Z20" i="27"/>
  <c r="AA20" i="27"/>
  <c r="B21" i="27"/>
  <c r="G21" i="27" s="1"/>
  <c r="C21" i="27"/>
  <c r="D21" i="27"/>
  <c r="E21" i="27"/>
  <c r="F21" i="27"/>
  <c r="H21" i="27"/>
  <c r="I21" i="27"/>
  <c r="J21" i="27"/>
  <c r="K21" i="27"/>
  <c r="L21" i="27"/>
  <c r="M21" i="27"/>
  <c r="N21" i="27"/>
  <c r="P21" i="27"/>
  <c r="Q21" i="27"/>
  <c r="R21" i="27"/>
  <c r="S21" i="27"/>
  <c r="T21" i="27"/>
  <c r="U21" i="27"/>
  <c r="V21" i="27"/>
  <c r="W21" i="27"/>
  <c r="X21" i="27"/>
  <c r="Y21" i="27"/>
  <c r="Z21" i="27"/>
  <c r="AA21" i="27"/>
  <c r="AB21" i="27"/>
  <c r="AD21" i="27"/>
  <c r="AE21" i="27" s="1"/>
  <c r="AF21" i="27"/>
  <c r="B22" i="27"/>
  <c r="C22" i="27"/>
  <c r="D22" i="27"/>
  <c r="E22" i="27"/>
  <c r="F22" i="27"/>
  <c r="G22" i="27"/>
  <c r="H22" i="27"/>
  <c r="I22" i="27"/>
  <c r="J22" i="27"/>
  <c r="K22" i="27"/>
  <c r="L22" i="27"/>
  <c r="O22" i="27" s="1"/>
  <c r="M22" i="27"/>
  <c r="N22" i="27"/>
  <c r="P22" i="27"/>
  <c r="Q22" i="27"/>
  <c r="AD22" i="27" s="1"/>
  <c r="R22" i="27"/>
  <c r="S22" i="27"/>
  <c r="T22" i="27"/>
  <c r="U22" i="27"/>
  <c r="V22" i="27"/>
  <c r="W22" i="27"/>
  <c r="AB22" i="27" s="1"/>
  <c r="X22" i="27"/>
  <c r="Y22" i="27"/>
  <c r="Z22" i="27"/>
  <c r="AA22" i="27"/>
  <c r="B23" i="27"/>
  <c r="G23" i="27" s="1"/>
  <c r="C23" i="27"/>
  <c r="D23" i="27"/>
  <c r="E23" i="27"/>
  <c r="F23" i="27"/>
  <c r="L23" i="27" s="1"/>
  <c r="H23" i="27"/>
  <c r="I23" i="27"/>
  <c r="J23" i="27"/>
  <c r="K23" i="27"/>
  <c r="M23" i="27"/>
  <c r="N23" i="27"/>
  <c r="P23" i="27"/>
  <c r="Q23" i="27"/>
  <c r="R23" i="27"/>
  <c r="S23" i="27"/>
  <c r="T23" i="27"/>
  <c r="U23" i="27"/>
  <c r="V23" i="27"/>
  <c r="W23" i="27"/>
  <c r="X23" i="27"/>
  <c r="Y23" i="27"/>
  <c r="Z23" i="27"/>
  <c r="AA23" i="27"/>
  <c r="AB23" i="27"/>
  <c r="AD23" i="27"/>
  <c r="AE23" i="27" s="1"/>
  <c r="B24" i="27"/>
  <c r="C24" i="27"/>
  <c r="D24" i="27"/>
  <c r="E24" i="27"/>
  <c r="F24" i="27"/>
  <c r="G24" i="27"/>
  <c r="H24" i="27"/>
  <c r="I24" i="27"/>
  <c r="J24" i="27"/>
  <c r="O24" i="27" s="1"/>
  <c r="K24" i="27"/>
  <c r="L24" i="27"/>
  <c r="M24" i="27"/>
  <c r="N24" i="27"/>
  <c r="P24" i="27"/>
  <c r="Q24" i="27"/>
  <c r="AD24" i="27" s="1"/>
  <c r="AF24" i="27" s="1"/>
  <c r="R24" i="27"/>
  <c r="S24" i="27"/>
  <c r="T24" i="27"/>
  <c r="U24" i="27"/>
  <c r="V24" i="27"/>
  <c r="W24" i="27"/>
  <c r="X24" i="27"/>
  <c r="Y24" i="27"/>
  <c r="Z24" i="27"/>
  <c r="AA24" i="27"/>
  <c r="AE24" i="27"/>
  <c r="B25" i="27"/>
  <c r="G25" i="27" s="1"/>
  <c r="C25" i="27"/>
  <c r="D25" i="27"/>
  <c r="J25" i="27" s="1"/>
  <c r="E25" i="27"/>
  <c r="F25" i="27"/>
  <c r="L25" i="27" s="1"/>
  <c r="H25" i="27"/>
  <c r="I25" i="27"/>
  <c r="K25" i="27"/>
  <c r="M25" i="27"/>
  <c r="N25" i="27"/>
  <c r="P25" i="27"/>
  <c r="AD25" i="27" s="1"/>
  <c r="Q25" i="27"/>
  <c r="R25" i="27"/>
  <c r="S25" i="27"/>
  <c r="T25" i="27"/>
  <c r="U25" i="27"/>
  <c r="V25" i="27"/>
  <c r="W25" i="27"/>
  <c r="X25" i="27"/>
  <c r="Y25" i="27"/>
  <c r="Z25" i="27"/>
  <c r="AA25" i="27"/>
  <c r="AB25" i="27"/>
  <c r="B26" i="27"/>
  <c r="C26" i="27"/>
  <c r="D26" i="27"/>
  <c r="E26" i="27"/>
  <c r="F26" i="27"/>
  <c r="G26" i="27"/>
  <c r="H26" i="27"/>
  <c r="I26" i="27"/>
  <c r="J26" i="27"/>
  <c r="K26" i="27"/>
  <c r="L26" i="27"/>
  <c r="M26" i="27"/>
  <c r="N26" i="27"/>
  <c r="O26" i="27"/>
  <c r="P26" i="27"/>
  <c r="Q26" i="27"/>
  <c r="AD26" i="27" s="1"/>
  <c r="AF26" i="27" s="1"/>
  <c r="R26" i="27"/>
  <c r="S26" i="27"/>
  <c r="T26" i="27"/>
  <c r="U26" i="27"/>
  <c r="V26" i="27"/>
  <c r="W26" i="27"/>
  <c r="X26" i="27"/>
  <c r="Y26" i="27"/>
  <c r="Z26" i="27"/>
  <c r="AA26" i="27"/>
  <c r="AE26" i="27"/>
  <c r="B27" i="27"/>
  <c r="G27" i="27" s="1"/>
  <c r="C27" i="27"/>
  <c r="D27" i="27"/>
  <c r="J27" i="27" s="1"/>
  <c r="E27" i="27"/>
  <c r="F27" i="27"/>
  <c r="L27" i="27" s="1"/>
  <c r="H27" i="27"/>
  <c r="I27" i="27"/>
  <c r="K27" i="27"/>
  <c r="M27" i="27"/>
  <c r="N27" i="27"/>
  <c r="P27" i="27"/>
  <c r="Q27" i="27"/>
  <c r="R27" i="27"/>
  <c r="S27" i="27"/>
  <c r="T27" i="27"/>
  <c r="U27" i="27"/>
  <c r="V27" i="27"/>
  <c r="W27" i="27"/>
  <c r="X27" i="27"/>
  <c r="Y27" i="27"/>
  <c r="Z27" i="27"/>
  <c r="AA27" i="27"/>
  <c r="AB27" i="27"/>
  <c r="AD27" i="27"/>
  <c r="AE27" i="27" s="1"/>
  <c r="B28" i="27"/>
  <c r="G28" i="27" s="1"/>
  <c r="O28" i="27" s="1"/>
  <c r="C28" i="27"/>
  <c r="D28" i="27"/>
  <c r="E28" i="27"/>
  <c r="F28" i="27"/>
  <c r="H28" i="27"/>
  <c r="I28" i="27"/>
  <c r="J28" i="27"/>
  <c r="K28" i="27"/>
  <c r="L28" i="27"/>
  <c r="M28" i="27"/>
  <c r="N28" i="27"/>
  <c r="P28" i="27"/>
  <c r="Q28" i="27"/>
  <c r="AD28" i="27" s="1"/>
  <c r="AF28" i="27" s="1"/>
  <c r="R28" i="27"/>
  <c r="S28" i="27"/>
  <c r="T28" i="27"/>
  <c r="U28" i="27"/>
  <c r="V28" i="27"/>
  <c r="W28" i="27"/>
  <c r="X28" i="27"/>
  <c r="Y28" i="27"/>
  <c r="Z28" i="27"/>
  <c r="AA28" i="27"/>
  <c r="AE28" i="27"/>
  <c r="B29" i="27"/>
  <c r="G29" i="27" s="1"/>
  <c r="C29" i="27"/>
  <c r="D29" i="27"/>
  <c r="J29" i="27" s="1"/>
  <c r="E29" i="27"/>
  <c r="F29" i="27"/>
  <c r="L29" i="27" s="1"/>
  <c r="H29" i="27"/>
  <c r="I29" i="27"/>
  <c r="K29" i="27"/>
  <c r="M29" i="27"/>
  <c r="N29" i="27"/>
  <c r="P29" i="27"/>
  <c r="AD29" i="27" s="1"/>
  <c r="Q29" i="27"/>
  <c r="R29" i="27"/>
  <c r="S29" i="27"/>
  <c r="T29" i="27"/>
  <c r="U29" i="27"/>
  <c r="V29" i="27"/>
  <c r="W29" i="27"/>
  <c r="X29" i="27"/>
  <c r="Y29" i="27"/>
  <c r="Z29" i="27"/>
  <c r="AA29" i="27"/>
  <c r="AB29" i="27"/>
  <c r="B30" i="27"/>
  <c r="C30" i="27"/>
  <c r="D30" i="27"/>
  <c r="E30" i="27"/>
  <c r="F30" i="27"/>
  <c r="G30" i="27"/>
  <c r="H30" i="27"/>
  <c r="I30" i="27"/>
  <c r="J30" i="27"/>
  <c r="K30" i="27"/>
  <c r="L30" i="27"/>
  <c r="M30" i="27"/>
  <c r="N30" i="27"/>
  <c r="O30" i="27"/>
  <c r="P30" i="27"/>
  <c r="Q30" i="27"/>
  <c r="R30" i="27"/>
  <c r="S30" i="27"/>
  <c r="T30" i="27"/>
  <c r="U30" i="27"/>
  <c r="V30" i="27"/>
  <c r="W30" i="27"/>
  <c r="X30" i="27"/>
  <c r="Y30" i="27"/>
  <c r="Z30" i="27"/>
  <c r="AA30" i="27"/>
  <c r="AD30" i="27"/>
  <c r="AE30" i="27" s="1"/>
  <c r="AF30" i="27"/>
  <c r="B31" i="27"/>
  <c r="C31" i="27"/>
  <c r="D31" i="27"/>
  <c r="E31" i="27"/>
  <c r="F31" i="27"/>
  <c r="G31" i="27"/>
  <c r="H31" i="27"/>
  <c r="I31" i="27"/>
  <c r="J31" i="27"/>
  <c r="K31" i="27"/>
  <c r="L31" i="27"/>
  <c r="M31" i="27"/>
  <c r="N31" i="27"/>
  <c r="O31" i="27"/>
  <c r="P31" i="27"/>
  <c r="Q31" i="27"/>
  <c r="AD31" i="27" s="1"/>
  <c r="AF31" i="27" s="1"/>
  <c r="R31" i="27"/>
  <c r="S31" i="27"/>
  <c r="T31" i="27"/>
  <c r="U31" i="27"/>
  <c r="V31" i="27"/>
  <c r="W31" i="27"/>
  <c r="X31" i="27"/>
  <c r="Y31" i="27"/>
  <c r="Z31" i="27"/>
  <c r="AA31" i="27"/>
  <c r="AE31" i="27"/>
  <c r="B32" i="27"/>
  <c r="G32" i="27" s="1"/>
  <c r="C32" i="27"/>
  <c r="D32" i="27"/>
  <c r="J32" i="27" s="1"/>
  <c r="E32" i="27"/>
  <c r="F32" i="27"/>
  <c r="L32" i="27" s="1"/>
  <c r="H32" i="27"/>
  <c r="I32" i="27"/>
  <c r="K32" i="27"/>
  <c r="M32" i="27"/>
  <c r="N32" i="27"/>
  <c r="P32" i="27"/>
  <c r="AD32" i="27" s="1"/>
  <c r="Q32" i="27"/>
  <c r="R32" i="27"/>
  <c r="S32" i="27"/>
  <c r="T32" i="27"/>
  <c r="U32" i="27"/>
  <c r="V32" i="27"/>
  <c r="W32" i="27"/>
  <c r="X32" i="27"/>
  <c r="Y32" i="27"/>
  <c r="Z32" i="27"/>
  <c r="AA32" i="27"/>
  <c r="AB32" i="27"/>
  <c r="B33" i="27"/>
  <c r="C33" i="27"/>
  <c r="D33" i="27"/>
  <c r="E33" i="27"/>
  <c r="F33" i="27"/>
  <c r="G33" i="27"/>
  <c r="H33" i="27"/>
  <c r="I33" i="27"/>
  <c r="J33" i="27"/>
  <c r="K33" i="27"/>
  <c r="L33" i="27"/>
  <c r="M33" i="27"/>
  <c r="N33" i="27"/>
  <c r="O33" i="27"/>
  <c r="P33" i="27"/>
  <c r="Q33" i="27"/>
  <c r="AD33" i="27" s="1"/>
  <c r="AF33" i="27" s="1"/>
  <c r="R33" i="27"/>
  <c r="S33" i="27"/>
  <c r="T33" i="27"/>
  <c r="U33" i="27"/>
  <c r="V33" i="27"/>
  <c r="W33" i="27"/>
  <c r="X33" i="27"/>
  <c r="Y33" i="27"/>
  <c r="Z33" i="27"/>
  <c r="AA33" i="27"/>
  <c r="AE33" i="27"/>
  <c r="B34" i="27"/>
  <c r="G34" i="27" s="1"/>
  <c r="C34" i="27"/>
  <c r="D34" i="27"/>
  <c r="J34" i="27" s="1"/>
  <c r="E34" i="27"/>
  <c r="F34" i="27"/>
  <c r="L34" i="27" s="1"/>
  <c r="H34" i="27"/>
  <c r="I34" i="27"/>
  <c r="K34" i="27"/>
  <c r="M34" i="27"/>
  <c r="N34" i="27"/>
  <c r="P34" i="27"/>
  <c r="Q34" i="27"/>
  <c r="R34" i="27"/>
  <c r="S34" i="27"/>
  <c r="T34" i="27"/>
  <c r="U34" i="27"/>
  <c r="V34" i="27"/>
  <c r="W34" i="27"/>
  <c r="X34" i="27"/>
  <c r="Y34" i="27"/>
  <c r="Z34" i="27"/>
  <c r="AA34" i="27"/>
  <c r="AB34" i="27"/>
  <c r="AD34" i="27"/>
  <c r="AE34" i="27" s="1"/>
  <c r="B35" i="27"/>
  <c r="G35" i="27" s="1"/>
  <c r="O35" i="27" s="1"/>
  <c r="C35" i="27"/>
  <c r="D35" i="27"/>
  <c r="E35" i="27"/>
  <c r="F35" i="27"/>
  <c r="H35" i="27"/>
  <c r="I35" i="27"/>
  <c r="J35" i="27"/>
  <c r="K35" i="27"/>
  <c r="L35" i="27"/>
  <c r="M35" i="27"/>
  <c r="N35" i="27"/>
  <c r="P35" i="27"/>
  <c r="Q35" i="27"/>
  <c r="AD35" i="27" s="1"/>
  <c r="AF35" i="27" s="1"/>
  <c r="R35" i="27"/>
  <c r="S35" i="27"/>
  <c r="T35" i="27"/>
  <c r="U35" i="27"/>
  <c r="V35" i="27"/>
  <c r="W35" i="27"/>
  <c r="X35" i="27"/>
  <c r="Y35" i="27"/>
  <c r="Z35" i="27"/>
  <c r="AA35" i="27"/>
  <c r="AE35" i="27"/>
  <c r="B36" i="27"/>
  <c r="G36" i="27" s="1"/>
  <c r="C36" i="27"/>
  <c r="I36" i="27" s="1"/>
  <c r="D36" i="27"/>
  <c r="J36" i="27" s="1"/>
  <c r="E36" i="27"/>
  <c r="F36" i="27"/>
  <c r="L36" i="27" s="1"/>
  <c r="H36" i="27"/>
  <c r="K36" i="27"/>
  <c r="M36" i="27"/>
  <c r="N36" i="27"/>
  <c r="P36" i="27"/>
  <c r="AD36" i="27" s="1"/>
  <c r="Q36" i="27"/>
  <c r="R36" i="27"/>
  <c r="S36" i="27"/>
  <c r="T36" i="27"/>
  <c r="U36" i="27"/>
  <c r="V36" i="27"/>
  <c r="W36" i="27"/>
  <c r="X36" i="27"/>
  <c r="Y36" i="27"/>
  <c r="Z36" i="27"/>
  <c r="AA36" i="27"/>
  <c r="AB36" i="27"/>
  <c r="B37" i="27"/>
  <c r="G37" i="27" s="1"/>
  <c r="O37" i="27" s="1"/>
  <c r="C37" i="27"/>
  <c r="D37" i="27"/>
  <c r="E37" i="27"/>
  <c r="F37" i="27"/>
  <c r="H37" i="27"/>
  <c r="I37" i="27"/>
  <c r="J37" i="27"/>
  <c r="K37" i="27"/>
  <c r="L37" i="27"/>
  <c r="M37" i="27"/>
  <c r="N37" i="27"/>
  <c r="P37" i="27"/>
  <c r="Q37" i="27"/>
  <c r="AD37" i="27" s="1"/>
  <c r="AF37" i="27" s="1"/>
  <c r="R37" i="27"/>
  <c r="S37" i="27"/>
  <c r="T37" i="27"/>
  <c r="U37" i="27"/>
  <c r="V37" i="27"/>
  <c r="W37" i="27"/>
  <c r="X37" i="27"/>
  <c r="Y37" i="27"/>
  <c r="Z37" i="27"/>
  <c r="AA37" i="27"/>
  <c r="AE37" i="27"/>
  <c r="B38" i="27"/>
  <c r="G38" i="27" s="1"/>
  <c r="C38" i="27"/>
  <c r="I38" i="27" s="1"/>
  <c r="D38" i="27"/>
  <c r="E38" i="27"/>
  <c r="K38" i="27" s="1"/>
  <c r="F38" i="27"/>
  <c r="H38" i="27"/>
  <c r="J38" i="27"/>
  <c r="L38" i="27"/>
  <c r="M38" i="27"/>
  <c r="N38" i="27"/>
  <c r="P38" i="27"/>
  <c r="Q38" i="27"/>
  <c r="R38" i="27"/>
  <c r="S38" i="27"/>
  <c r="T38" i="27"/>
  <c r="U38" i="27"/>
  <c r="V38" i="27"/>
  <c r="W38" i="27"/>
  <c r="X38" i="27"/>
  <c r="Y38" i="27"/>
  <c r="Z38" i="27"/>
  <c r="AA38" i="27"/>
  <c r="AB38" i="27"/>
  <c r="AD38" i="27"/>
  <c r="AE38" i="27" s="1"/>
  <c r="B39" i="27"/>
  <c r="C39" i="27"/>
  <c r="D39" i="27"/>
  <c r="E39" i="27"/>
  <c r="F39" i="27"/>
  <c r="G39" i="27"/>
  <c r="H39" i="27"/>
  <c r="I39" i="27"/>
  <c r="J39" i="27"/>
  <c r="K39" i="27"/>
  <c r="L39" i="27"/>
  <c r="M39" i="27"/>
  <c r="N39" i="27"/>
  <c r="O39" i="27"/>
  <c r="P39" i="27"/>
  <c r="Q39" i="27"/>
  <c r="AD39" i="27" s="1"/>
  <c r="AF39" i="27" s="1"/>
  <c r="R39" i="27"/>
  <c r="S39" i="27"/>
  <c r="T39" i="27"/>
  <c r="U39" i="27"/>
  <c r="V39" i="27"/>
  <c r="W39" i="27"/>
  <c r="X39" i="27"/>
  <c r="Y39" i="27"/>
  <c r="Z39" i="27"/>
  <c r="AA39" i="27"/>
  <c r="AE39" i="27"/>
  <c r="B40" i="27"/>
  <c r="G40" i="27" s="1"/>
  <c r="C40" i="27"/>
  <c r="D40" i="27"/>
  <c r="J40" i="27" s="1"/>
  <c r="E40" i="27"/>
  <c r="F40" i="27"/>
  <c r="L40" i="27" s="1"/>
  <c r="H40" i="27"/>
  <c r="I40" i="27"/>
  <c r="K40" i="27"/>
  <c r="M40" i="27"/>
  <c r="N40" i="27"/>
  <c r="P40" i="27"/>
  <c r="AD40" i="27" s="1"/>
  <c r="Q40" i="27"/>
  <c r="R40" i="27"/>
  <c r="S40" i="27"/>
  <c r="T40" i="27"/>
  <c r="U40" i="27"/>
  <c r="V40" i="27"/>
  <c r="W40" i="27"/>
  <c r="X40" i="27"/>
  <c r="Y40" i="27"/>
  <c r="Z40" i="27"/>
  <c r="AA40" i="27"/>
  <c r="AB40" i="27"/>
  <c r="B41" i="27"/>
  <c r="C41" i="27"/>
  <c r="D41" i="27"/>
  <c r="E41" i="27"/>
  <c r="F41" i="27"/>
  <c r="G41" i="27"/>
  <c r="H41" i="27"/>
  <c r="I41" i="27"/>
  <c r="J41" i="27"/>
  <c r="K41" i="27"/>
  <c r="L41" i="27"/>
  <c r="M41" i="27"/>
  <c r="N41" i="27"/>
  <c r="O41" i="27"/>
  <c r="P41" i="27"/>
  <c r="Q41" i="27"/>
  <c r="AD41" i="27" s="1"/>
  <c r="AF41" i="27" s="1"/>
  <c r="R41" i="27"/>
  <c r="S41" i="27"/>
  <c r="T41" i="27"/>
  <c r="U41" i="27"/>
  <c r="V41" i="27"/>
  <c r="W41" i="27"/>
  <c r="X41" i="27"/>
  <c r="Y41" i="27"/>
  <c r="Z41" i="27"/>
  <c r="AA41" i="27"/>
  <c r="AE41" i="27"/>
  <c r="B42" i="27"/>
  <c r="G42" i="27" s="1"/>
  <c r="C42" i="27"/>
  <c r="D42" i="27"/>
  <c r="J42" i="27" s="1"/>
  <c r="E42" i="27"/>
  <c r="F42" i="27"/>
  <c r="L42" i="27" s="1"/>
  <c r="H42" i="27"/>
  <c r="I42" i="27"/>
  <c r="K42" i="27"/>
  <c r="M42" i="27"/>
  <c r="N42" i="27"/>
  <c r="P42" i="27"/>
  <c r="Q42" i="27"/>
  <c r="R42" i="27"/>
  <c r="S42" i="27"/>
  <c r="T42" i="27"/>
  <c r="U42" i="27"/>
  <c r="V42" i="27"/>
  <c r="W42" i="27"/>
  <c r="X42" i="27"/>
  <c r="Y42" i="27"/>
  <c r="Z42" i="27"/>
  <c r="AA42" i="27"/>
  <c r="AB42" i="27"/>
  <c r="AD42" i="27"/>
  <c r="AE42" i="27" s="1"/>
  <c r="B43" i="27"/>
  <c r="G43" i="27" s="1"/>
  <c r="O43" i="27" s="1"/>
  <c r="C43" i="27"/>
  <c r="D43" i="27"/>
  <c r="E43" i="27"/>
  <c r="F43" i="27"/>
  <c r="H43" i="27"/>
  <c r="I43" i="27"/>
  <c r="J43" i="27"/>
  <c r="K43" i="27"/>
  <c r="L43" i="27"/>
  <c r="M43" i="27"/>
  <c r="N43" i="27"/>
  <c r="P43" i="27"/>
  <c r="Q43" i="27"/>
  <c r="AD43" i="27" s="1"/>
  <c r="AF43" i="27" s="1"/>
  <c r="R43" i="27"/>
  <c r="S43" i="27"/>
  <c r="T43" i="27"/>
  <c r="U43" i="27"/>
  <c r="V43" i="27"/>
  <c r="W43" i="27"/>
  <c r="X43" i="27"/>
  <c r="Y43" i="27"/>
  <c r="Z43" i="27"/>
  <c r="AA43" i="27"/>
  <c r="AE43" i="27"/>
  <c r="B44" i="27"/>
  <c r="G44" i="27" s="1"/>
  <c r="C44" i="27"/>
  <c r="I44" i="27" s="1"/>
  <c r="D44" i="27"/>
  <c r="J44" i="27" s="1"/>
  <c r="E44" i="27"/>
  <c r="F44" i="27"/>
  <c r="L44" i="27" s="1"/>
  <c r="H44" i="27"/>
  <c r="K44" i="27"/>
  <c r="M44" i="27"/>
  <c r="N44" i="27"/>
  <c r="P44" i="27"/>
  <c r="AD44" i="27" s="1"/>
  <c r="Q44" i="27"/>
  <c r="R44" i="27"/>
  <c r="S44" i="27"/>
  <c r="T44" i="27"/>
  <c r="U44" i="27"/>
  <c r="V44" i="27"/>
  <c r="W44" i="27"/>
  <c r="X44" i="27"/>
  <c r="Y44" i="27"/>
  <c r="Z44" i="27"/>
  <c r="AA44" i="27"/>
  <c r="AB44" i="27"/>
  <c r="B45" i="27"/>
  <c r="G45" i="27" s="1"/>
  <c r="O45" i="27" s="1"/>
  <c r="C45" i="27"/>
  <c r="D45" i="27"/>
  <c r="E45" i="27"/>
  <c r="F45" i="27"/>
  <c r="H45" i="27"/>
  <c r="I45" i="27"/>
  <c r="J45" i="27"/>
  <c r="K45" i="27"/>
  <c r="L45" i="27"/>
  <c r="M45" i="27"/>
  <c r="N45" i="27"/>
  <c r="P45" i="27"/>
  <c r="Q45" i="27"/>
  <c r="AD45" i="27" s="1"/>
  <c r="AF45" i="27" s="1"/>
  <c r="R45" i="27"/>
  <c r="S45" i="27"/>
  <c r="T45" i="27"/>
  <c r="U45" i="27"/>
  <c r="V45" i="27"/>
  <c r="W45" i="27"/>
  <c r="X45" i="27"/>
  <c r="Y45" i="27"/>
  <c r="Z45" i="27"/>
  <c r="AA45" i="27"/>
  <c r="AE45" i="27"/>
  <c r="B46" i="27"/>
  <c r="G46" i="27" s="1"/>
  <c r="C46" i="27"/>
  <c r="I46" i="27" s="1"/>
  <c r="D46" i="27"/>
  <c r="E46" i="27"/>
  <c r="K46" i="27" s="1"/>
  <c r="F46" i="27"/>
  <c r="H46" i="27"/>
  <c r="J46" i="27"/>
  <c r="L46" i="27"/>
  <c r="M46" i="27"/>
  <c r="N46" i="27"/>
  <c r="P46" i="27"/>
  <c r="Q46" i="27"/>
  <c r="R46" i="27"/>
  <c r="S46" i="27"/>
  <c r="T46" i="27"/>
  <c r="U46" i="27"/>
  <c r="V46" i="27"/>
  <c r="W46" i="27"/>
  <c r="X46" i="27"/>
  <c r="Y46" i="27"/>
  <c r="Z46" i="27"/>
  <c r="AA46" i="27"/>
  <c r="AB46" i="27"/>
  <c r="AD46" i="27"/>
  <c r="AE46" i="27" s="1"/>
  <c r="B47" i="27"/>
  <c r="C47" i="27"/>
  <c r="D47" i="27"/>
  <c r="E47" i="27"/>
  <c r="F47" i="27"/>
  <c r="G47" i="27"/>
  <c r="H47" i="27"/>
  <c r="I47" i="27"/>
  <c r="J47" i="27"/>
  <c r="K47" i="27"/>
  <c r="L47" i="27"/>
  <c r="M47" i="27"/>
  <c r="N47" i="27"/>
  <c r="O47" i="27"/>
  <c r="P47" i="27"/>
  <c r="Q47" i="27"/>
  <c r="AD47" i="27" s="1"/>
  <c r="AF47" i="27" s="1"/>
  <c r="R47" i="27"/>
  <c r="S47" i="27"/>
  <c r="T47" i="27"/>
  <c r="U47" i="27"/>
  <c r="V47" i="27"/>
  <c r="W47" i="27"/>
  <c r="X47" i="27"/>
  <c r="Y47" i="27"/>
  <c r="Z47" i="27"/>
  <c r="AA47" i="27"/>
  <c r="AE47" i="27"/>
  <c r="B48" i="27"/>
  <c r="G48" i="27" s="1"/>
  <c r="C48" i="27"/>
  <c r="D48" i="27"/>
  <c r="J48" i="27" s="1"/>
  <c r="E48" i="27"/>
  <c r="F48" i="27"/>
  <c r="L48" i="27" s="1"/>
  <c r="H48" i="27"/>
  <c r="I48" i="27"/>
  <c r="K48" i="27"/>
  <c r="M48" i="27"/>
  <c r="N48" i="27"/>
  <c r="P48" i="27"/>
  <c r="AD48" i="27" s="1"/>
  <c r="Q48" i="27"/>
  <c r="R48" i="27"/>
  <c r="S48" i="27"/>
  <c r="T48" i="27"/>
  <c r="U48" i="27"/>
  <c r="V48" i="27"/>
  <c r="W48" i="27"/>
  <c r="X48" i="27"/>
  <c r="Y48" i="27"/>
  <c r="Z48" i="27"/>
  <c r="AA48" i="27"/>
  <c r="AB48" i="27"/>
  <c r="B49" i="27"/>
  <c r="C49" i="27"/>
  <c r="D49" i="27"/>
  <c r="E49" i="27"/>
  <c r="F49" i="27"/>
  <c r="G49" i="27"/>
  <c r="H49" i="27"/>
  <c r="I49" i="27"/>
  <c r="J49" i="27"/>
  <c r="K49" i="27"/>
  <c r="L49" i="27"/>
  <c r="M49" i="27"/>
  <c r="N49" i="27"/>
  <c r="O49" i="27"/>
  <c r="P49" i="27"/>
  <c r="Q49" i="27"/>
  <c r="AD49" i="27" s="1"/>
  <c r="AF49" i="27" s="1"/>
  <c r="R49" i="27"/>
  <c r="S49" i="27"/>
  <c r="T49" i="27"/>
  <c r="U49" i="27"/>
  <c r="V49" i="27"/>
  <c r="W49" i="27"/>
  <c r="X49" i="27"/>
  <c r="Y49" i="27"/>
  <c r="Z49" i="27"/>
  <c r="AA49" i="27"/>
  <c r="AE49" i="27"/>
  <c r="B50" i="27"/>
  <c r="G50" i="27" s="1"/>
  <c r="C50" i="27"/>
  <c r="D50" i="27"/>
  <c r="J50" i="27" s="1"/>
  <c r="E50" i="27"/>
  <c r="F50" i="27"/>
  <c r="L50" i="27" s="1"/>
  <c r="H50" i="27"/>
  <c r="I50" i="27"/>
  <c r="K50" i="27"/>
  <c r="M50" i="27"/>
  <c r="N50" i="27"/>
  <c r="P50" i="27"/>
  <c r="Q50" i="27"/>
  <c r="R50" i="27"/>
  <c r="S50" i="27"/>
  <c r="T50" i="27"/>
  <c r="U50" i="27"/>
  <c r="V50" i="27"/>
  <c r="W50" i="27"/>
  <c r="X50" i="27"/>
  <c r="Y50" i="27"/>
  <c r="Z50" i="27"/>
  <c r="AA50" i="27"/>
  <c r="AB50" i="27"/>
  <c r="AD50" i="27"/>
  <c r="AE50" i="27" s="1"/>
  <c r="B51" i="27"/>
  <c r="G51" i="27" s="1"/>
  <c r="O51" i="27" s="1"/>
  <c r="C51" i="27"/>
  <c r="D51" i="27"/>
  <c r="E51" i="27"/>
  <c r="F51" i="27"/>
  <c r="H51" i="27"/>
  <c r="I51" i="27"/>
  <c r="J51" i="27"/>
  <c r="K51" i="27"/>
  <c r="L51" i="27"/>
  <c r="M51" i="27"/>
  <c r="N51" i="27"/>
  <c r="P51" i="27"/>
  <c r="Q51" i="27"/>
  <c r="AD51" i="27" s="1"/>
  <c r="AF51" i="27" s="1"/>
  <c r="R51" i="27"/>
  <c r="S51" i="27"/>
  <c r="T51" i="27"/>
  <c r="U51" i="27"/>
  <c r="V51" i="27"/>
  <c r="W51" i="27"/>
  <c r="X51" i="27"/>
  <c r="Y51" i="27"/>
  <c r="Z51" i="27"/>
  <c r="AA51" i="27"/>
  <c r="AE51" i="27"/>
  <c r="B52" i="27"/>
  <c r="G52" i="27" s="1"/>
  <c r="C52" i="27"/>
  <c r="I52" i="27" s="1"/>
  <c r="D52" i="27"/>
  <c r="J52" i="27" s="1"/>
  <c r="E52" i="27"/>
  <c r="F52" i="27"/>
  <c r="L52" i="27" s="1"/>
  <c r="H52" i="27"/>
  <c r="K52" i="27"/>
  <c r="M52" i="27"/>
  <c r="N52" i="27"/>
  <c r="P52" i="27"/>
  <c r="AD52" i="27" s="1"/>
  <c r="Q52" i="27"/>
  <c r="R52" i="27"/>
  <c r="S52" i="27"/>
  <c r="T52" i="27"/>
  <c r="U52" i="27"/>
  <c r="V52" i="27"/>
  <c r="W52" i="27"/>
  <c r="X52" i="27"/>
  <c r="Y52" i="27"/>
  <c r="Z52" i="27"/>
  <c r="AA52" i="27"/>
  <c r="AB52" i="27"/>
  <c r="B53" i="27"/>
  <c r="G53" i="27" s="1"/>
  <c r="O53" i="27" s="1"/>
  <c r="C53" i="27"/>
  <c r="D53" i="27"/>
  <c r="E53" i="27"/>
  <c r="F53" i="27"/>
  <c r="H53" i="27"/>
  <c r="I53" i="27"/>
  <c r="J53" i="27"/>
  <c r="K53" i="27"/>
  <c r="L53" i="27"/>
  <c r="M53" i="27"/>
  <c r="N53" i="27"/>
  <c r="P53" i="27"/>
  <c r="Q53" i="27"/>
  <c r="AD53" i="27" s="1"/>
  <c r="AF53" i="27" s="1"/>
  <c r="R53" i="27"/>
  <c r="S53" i="27"/>
  <c r="T53" i="27"/>
  <c r="U53" i="27"/>
  <c r="V53" i="27"/>
  <c r="W53" i="27"/>
  <c r="X53" i="27"/>
  <c r="Y53" i="27"/>
  <c r="Z53" i="27"/>
  <c r="AA53" i="27"/>
  <c r="AE53" i="27"/>
  <c r="B54" i="27"/>
  <c r="G54" i="27" s="1"/>
  <c r="C54" i="27"/>
  <c r="I54" i="27" s="1"/>
  <c r="D54" i="27"/>
  <c r="E54" i="27"/>
  <c r="K54" i="27" s="1"/>
  <c r="F54" i="27"/>
  <c r="H54" i="27"/>
  <c r="J54" i="27"/>
  <c r="L54" i="27"/>
  <c r="M54" i="27"/>
  <c r="N54" i="27"/>
  <c r="P54" i="27"/>
  <c r="Q54" i="27"/>
  <c r="R54" i="27"/>
  <c r="S54" i="27"/>
  <c r="T54" i="27"/>
  <c r="U54" i="27"/>
  <c r="V54" i="27"/>
  <c r="W54" i="27"/>
  <c r="X54" i="27"/>
  <c r="Y54" i="27"/>
  <c r="Z54" i="27"/>
  <c r="AA54" i="27"/>
  <c r="AB54" i="27"/>
  <c r="AD54" i="27"/>
  <c r="AE54" i="27" s="1"/>
  <c r="B55" i="27"/>
  <c r="C55" i="27"/>
  <c r="D55" i="27"/>
  <c r="E55" i="27"/>
  <c r="F55" i="27"/>
  <c r="G55" i="27"/>
  <c r="H55" i="27"/>
  <c r="I55" i="27"/>
  <c r="J55" i="27"/>
  <c r="K55" i="27"/>
  <c r="L55" i="27"/>
  <c r="M55" i="27"/>
  <c r="N55" i="27"/>
  <c r="O55" i="27"/>
  <c r="P55" i="27"/>
  <c r="Q55" i="27"/>
  <c r="AD55" i="27" s="1"/>
  <c r="AF55" i="27" s="1"/>
  <c r="R55" i="27"/>
  <c r="S55" i="27"/>
  <c r="T55" i="27"/>
  <c r="U55" i="27"/>
  <c r="V55" i="27"/>
  <c r="W55" i="27"/>
  <c r="X55" i="27"/>
  <c r="Y55" i="27"/>
  <c r="Z55" i="27"/>
  <c r="AA55" i="27"/>
  <c r="AE55" i="27"/>
  <c r="B56" i="27"/>
  <c r="G56" i="27" s="1"/>
  <c r="C56" i="27"/>
  <c r="D56" i="27"/>
  <c r="J56" i="27" s="1"/>
  <c r="E56" i="27"/>
  <c r="F56" i="27"/>
  <c r="L56" i="27" s="1"/>
  <c r="H56" i="27"/>
  <c r="I56" i="27"/>
  <c r="K56" i="27"/>
  <c r="M56" i="27"/>
  <c r="N56" i="27"/>
  <c r="P56" i="27"/>
  <c r="AD56" i="27" s="1"/>
  <c r="Q56" i="27"/>
  <c r="R56" i="27"/>
  <c r="S56" i="27"/>
  <c r="T56" i="27"/>
  <c r="U56" i="27"/>
  <c r="V56" i="27"/>
  <c r="W56" i="27"/>
  <c r="X56" i="27"/>
  <c r="Y56" i="27"/>
  <c r="Z56" i="27"/>
  <c r="AA56" i="27"/>
  <c r="AB56" i="27"/>
  <c r="B57" i="27"/>
  <c r="C57" i="27"/>
  <c r="D57" i="27"/>
  <c r="E57" i="27"/>
  <c r="F57" i="27"/>
  <c r="G57" i="27"/>
  <c r="H57" i="27"/>
  <c r="I57" i="27"/>
  <c r="J57" i="27"/>
  <c r="K57" i="27"/>
  <c r="L57" i="27"/>
  <c r="M57" i="27"/>
  <c r="N57" i="27"/>
  <c r="O57" i="27"/>
  <c r="P57" i="27"/>
  <c r="Q57" i="27"/>
  <c r="AD57" i="27" s="1"/>
  <c r="AF57" i="27" s="1"/>
  <c r="R57" i="27"/>
  <c r="S57" i="27"/>
  <c r="T57" i="27"/>
  <c r="U57" i="27"/>
  <c r="V57" i="27"/>
  <c r="W57" i="27"/>
  <c r="X57" i="27"/>
  <c r="Y57" i="27"/>
  <c r="Z57" i="27"/>
  <c r="AA57" i="27"/>
  <c r="AE57" i="27"/>
  <c r="B58" i="27"/>
  <c r="G58" i="27" s="1"/>
  <c r="C58" i="27"/>
  <c r="D58" i="27"/>
  <c r="J58" i="27" s="1"/>
  <c r="E58" i="27"/>
  <c r="F58" i="27"/>
  <c r="L58" i="27" s="1"/>
  <c r="H58" i="27"/>
  <c r="I58" i="27"/>
  <c r="K58" i="27"/>
  <c r="M58" i="27"/>
  <c r="N58" i="27"/>
  <c r="P58" i="27"/>
  <c r="Q58" i="27"/>
  <c r="R58" i="27"/>
  <c r="S58" i="27"/>
  <c r="T58" i="27"/>
  <c r="U58" i="27"/>
  <c r="V58" i="27"/>
  <c r="W58" i="27"/>
  <c r="X58" i="27"/>
  <c r="Y58" i="27"/>
  <c r="Z58" i="27"/>
  <c r="AA58" i="27"/>
  <c r="AB58" i="27"/>
  <c r="AD58" i="27"/>
  <c r="AE58" i="27" s="1"/>
  <c r="B59" i="27"/>
  <c r="G59" i="27" s="1"/>
  <c r="O59" i="27" s="1"/>
  <c r="C59" i="27"/>
  <c r="D59" i="27"/>
  <c r="E59" i="27"/>
  <c r="F59" i="27"/>
  <c r="H59" i="27"/>
  <c r="I59" i="27"/>
  <c r="J59" i="27"/>
  <c r="K59" i="27"/>
  <c r="L59" i="27"/>
  <c r="M59" i="27"/>
  <c r="N59" i="27"/>
  <c r="P59" i="27"/>
  <c r="Q59" i="27"/>
  <c r="AD59" i="27" s="1"/>
  <c r="AF59" i="27" s="1"/>
  <c r="R59" i="27"/>
  <c r="S59" i="27"/>
  <c r="T59" i="27"/>
  <c r="U59" i="27"/>
  <c r="V59" i="27"/>
  <c r="W59" i="27"/>
  <c r="X59" i="27"/>
  <c r="Y59" i="27"/>
  <c r="Z59" i="27"/>
  <c r="AA59" i="27"/>
  <c r="AE59" i="27"/>
  <c r="B60" i="27"/>
  <c r="G60" i="27" s="1"/>
  <c r="C60" i="27"/>
  <c r="I60" i="27" s="1"/>
  <c r="D60" i="27"/>
  <c r="J60" i="27" s="1"/>
  <c r="E60" i="27"/>
  <c r="F60" i="27"/>
  <c r="L60" i="27" s="1"/>
  <c r="H60" i="27"/>
  <c r="K60" i="27"/>
  <c r="M60" i="27"/>
  <c r="N60" i="27"/>
  <c r="P60" i="27"/>
  <c r="AD60" i="27" s="1"/>
  <c r="Q60" i="27"/>
  <c r="R60" i="27"/>
  <c r="S60" i="27"/>
  <c r="T60" i="27"/>
  <c r="U60" i="27"/>
  <c r="V60" i="27"/>
  <c r="W60" i="27"/>
  <c r="X60" i="27"/>
  <c r="Y60" i="27"/>
  <c r="Z60" i="27"/>
  <c r="AA60" i="27"/>
  <c r="AB60" i="27"/>
  <c r="B61" i="27"/>
  <c r="G61" i="27" s="1"/>
  <c r="O61" i="27" s="1"/>
  <c r="C61" i="27"/>
  <c r="D61" i="27"/>
  <c r="E61" i="27"/>
  <c r="F61" i="27"/>
  <c r="H61" i="27"/>
  <c r="I61" i="27"/>
  <c r="J61" i="27"/>
  <c r="K61" i="27"/>
  <c r="L61" i="27"/>
  <c r="M61" i="27"/>
  <c r="N61" i="27"/>
  <c r="P61" i="27"/>
  <c r="Q61" i="27"/>
  <c r="AD61" i="27" s="1"/>
  <c r="AF61" i="27" s="1"/>
  <c r="R61" i="27"/>
  <c r="S61" i="27"/>
  <c r="T61" i="27"/>
  <c r="U61" i="27"/>
  <c r="V61" i="27"/>
  <c r="W61" i="27"/>
  <c r="X61" i="27"/>
  <c r="Y61" i="27"/>
  <c r="Z61" i="27"/>
  <c r="AA61" i="27"/>
  <c r="AE61" i="27"/>
  <c r="B62" i="27"/>
  <c r="G62" i="27" s="1"/>
  <c r="C62" i="27"/>
  <c r="D62" i="27"/>
  <c r="E62" i="27"/>
  <c r="F62" i="27"/>
  <c r="H62" i="27"/>
  <c r="I62" i="27"/>
  <c r="J62" i="27"/>
  <c r="K62" i="27"/>
  <c r="L62" i="27"/>
  <c r="M62" i="27"/>
  <c r="N62" i="27"/>
  <c r="P62" i="27"/>
  <c r="Q62" i="27"/>
  <c r="R62" i="27"/>
  <c r="S62" i="27"/>
  <c r="T62" i="27"/>
  <c r="U62" i="27"/>
  <c r="V62" i="27"/>
  <c r="W62" i="27"/>
  <c r="X62" i="27"/>
  <c r="Y62" i="27"/>
  <c r="Z62" i="27"/>
  <c r="AA62" i="27"/>
  <c r="AB62" i="27"/>
  <c r="AD62" i="27"/>
  <c r="AE62" i="27" s="1"/>
  <c r="B63" i="27"/>
  <c r="C63" i="27"/>
  <c r="D63" i="27"/>
  <c r="E63" i="27"/>
  <c r="F63" i="27"/>
  <c r="G63" i="27"/>
  <c r="H63" i="27"/>
  <c r="I63" i="27"/>
  <c r="J63" i="27"/>
  <c r="O63" i="27" s="1"/>
  <c r="K63" i="27"/>
  <c r="L63" i="27"/>
  <c r="M63" i="27"/>
  <c r="N63" i="27"/>
  <c r="P63" i="27"/>
  <c r="Q63" i="27"/>
  <c r="AD63" i="27" s="1"/>
  <c r="AF63" i="27" s="1"/>
  <c r="R63" i="27"/>
  <c r="S63" i="27"/>
  <c r="T63" i="27"/>
  <c r="U63" i="27"/>
  <c r="V63" i="27"/>
  <c r="W63" i="27"/>
  <c r="X63" i="27"/>
  <c r="Y63" i="27"/>
  <c r="Z63" i="27"/>
  <c r="AA63" i="27"/>
  <c r="AE63" i="27"/>
  <c r="B64" i="27"/>
  <c r="G64" i="27" s="1"/>
  <c r="C64" i="27"/>
  <c r="D64" i="27"/>
  <c r="J64" i="27" s="1"/>
  <c r="E64" i="27"/>
  <c r="F64" i="27"/>
  <c r="L64" i="27" s="1"/>
  <c r="H64" i="27"/>
  <c r="I64" i="27"/>
  <c r="K64" i="27"/>
  <c r="M64" i="27"/>
  <c r="N64" i="27"/>
  <c r="P64" i="27"/>
  <c r="AD64" i="27" s="1"/>
  <c r="Q64" i="27"/>
  <c r="R64" i="27"/>
  <c r="S64" i="27"/>
  <c r="T64" i="27"/>
  <c r="U64" i="27"/>
  <c r="V64" i="27"/>
  <c r="W64" i="27"/>
  <c r="X64" i="27"/>
  <c r="Y64" i="27"/>
  <c r="Z64" i="27"/>
  <c r="AA64" i="27"/>
  <c r="AB64" i="27"/>
  <c r="B65" i="27"/>
  <c r="C65" i="27"/>
  <c r="D65" i="27"/>
  <c r="E65" i="27"/>
  <c r="F65" i="27"/>
  <c r="G65" i="27"/>
  <c r="H65" i="27"/>
  <c r="I65" i="27"/>
  <c r="J65" i="27"/>
  <c r="K65" i="27"/>
  <c r="L65" i="27"/>
  <c r="M65" i="27"/>
  <c r="N65" i="27"/>
  <c r="O65" i="27"/>
  <c r="P65" i="27"/>
  <c r="Q65" i="27"/>
  <c r="AD65" i="27" s="1"/>
  <c r="AF65" i="27" s="1"/>
  <c r="R65" i="27"/>
  <c r="S65" i="27"/>
  <c r="T65" i="27"/>
  <c r="U65" i="27"/>
  <c r="V65" i="27"/>
  <c r="W65" i="27"/>
  <c r="X65" i="27"/>
  <c r="Y65" i="27"/>
  <c r="Z65" i="27"/>
  <c r="AA65" i="27"/>
  <c r="AE65" i="27"/>
  <c r="B66" i="27"/>
  <c r="G66" i="27" s="1"/>
  <c r="C66" i="27"/>
  <c r="D66" i="27"/>
  <c r="J66" i="27" s="1"/>
  <c r="E66" i="27"/>
  <c r="F66" i="27"/>
  <c r="L66" i="27" s="1"/>
  <c r="H66" i="27"/>
  <c r="I66" i="27"/>
  <c r="K66" i="27"/>
  <c r="M66" i="27"/>
  <c r="N66" i="27"/>
  <c r="P66" i="27"/>
  <c r="Q66" i="27"/>
  <c r="R66" i="27"/>
  <c r="S66" i="27"/>
  <c r="T66" i="27"/>
  <c r="U66" i="27"/>
  <c r="V66" i="27"/>
  <c r="W66" i="27"/>
  <c r="X66" i="27"/>
  <c r="Y66" i="27"/>
  <c r="Z66" i="27"/>
  <c r="AA66" i="27"/>
  <c r="AB66" i="27"/>
  <c r="AD66" i="27"/>
  <c r="AE66" i="27" s="1"/>
  <c r="B67" i="27"/>
  <c r="G67" i="27" s="1"/>
  <c r="O67" i="27" s="1"/>
  <c r="C67" i="27"/>
  <c r="D67" i="27"/>
  <c r="E67" i="27"/>
  <c r="F67" i="27"/>
  <c r="H67" i="27"/>
  <c r="I67" i="27"/>
  <c r="J67" i="27"/>
  <c r="K67" i="27"/>
  <c r="L67" i="27"/>
  <c r="M67" i="27"/>
  <c r="N67" i="27"/>
  <c r="P67" i="27"/>
  <c r="Q67" i="27"/>
  <c r="AD67" i="27" s="1"/>
  <c r="AF67" i="27" s="1"/>
  <c r="R67" i="27"/>
  <c r="S67" i="27"/>
  <c r="T67" i="27"/>
  <c r="U67" i="27"/>
  <c r="V67" i="27"/>
  <c r="W67" i="27"/>
  <c r="X67" i="27"/>
  <c r="Y67" i="27"/>
  <c r="Z67" i="27"/>
  <c r="AA67" i="27"/>
  <c r="AE67" i="27"/>
  <c r="B68" i="27"/>
  <c r="G68" i="27" s="1"/>
  <c r="C68" i="27"/>
  <c r="I68" i="27" s="1"/>
  <c r="D68" i="27"/>
  <c r="J68" i="27" s="1"/>
  <c r="E68" i="27"/>
  <c r="F68" i="27"/>
  <c r="L68" i="27" s="1"/>
  <c r="H68" i="27"/>
  <c r="K68" i="27"/>
  <c r="M68" i="27"/>
  <c r="N68" i="27"/>
  <c r="P68" i="27"/>
  <c r="AD68" i="27" s="1"/>
  <c r="Q68" i="27"/>
  <c r="R68" i="27"/>
  <c r="S68" i="27"/>
  <c r="T68" i="27"/>
  <c r="U68" i="27"/>
  <c r="V68" i="27"/>
  <c r="W68" i="27"/>
  <c r="X68" i="27"/>
  <c r="Y68" i="27"/>
  <c r="Z68" i="27"/>
  <c r="AA68" i="27"/>
  <c r="AB68" i="27"/>
  <c r="B69" i="27"/>
  <c r="G69" i="27" s="1"/>
  <c r="O69" i="27" s="1"/>
  <c r="C69" i="27"/>
  <c r="D69" i="27"/>
  <c r="E69" i="27"/>
  <c r="F69" i="27"/>
  <c r="H69" i="27"/>
  <c r="I69" i="27"/>
  <c r="J69" i="27"/>
  <c r="K69" i="27"/>
  <c r="L69" i="27"/>
  <c r="M69" i="27"/>
  <c r="N69" i="27"/>
  <c r="P69" i="27"/>
  <c r="Q69" i="27"/>
  <c r="AD69" i="27" s="1"/>
  <c r="AF69" i="27" s="1"/>
  <c r="R69" i="27"/>
  <c r="S69" i="27"/>
  <c r="T69" i="27"/>
  <c r="U69" i="27"/>
  <c r="V69" i="27"/>
  <c r="W69" i="27"/>
  <c r="X69" i="27"/>
  <c r="Y69" i="27"/>
  <c r="Z69" i="27"/>
  <c r="AA69" i="27"/>
  <c r="AE69" i="27"/>
  <c r="B70" i="27"/>
  <c r="G70" i="27" s="1"/>
  <c r="C70" i="27"/>
  <c r="D70" i="27"/>
  <c r="E70" i="27"/>
  <c r="F70" i="27"/>
  <c r="H70" i="27"/>
  <c r="I70" i="27"/>
  <c r="J70" i="27"/>
  <c r="K70" i="27"/>
  <c r="L70" i="27"/>
  <c r="M70" i="27"/>
  <c r="N70" i="27"/>
  <c r="P70" i="27"/>
  <c r="Q70" i="27"/>
  <c r="R70" i="27"/>
  <c r="S70" i="27"/>
  <c r="T70" i="27"/>
  <c r="U70" i="27"/>
  <c r="V70" i="27"/>
  <c r="W70" i="27"/>
  <c r="X70" i="27"/>
  <c r="Y70" i="27"/>
  <c r="Z70" i="27"/>
  <c r="AA70" i="27"/>
  <c r="AB70" i="27"/>
  <c r="AD70" i="27"/>
  <c r="AE70" i="27" s="1"/>
  <c r="B71" i="27"/>
  <c r="C71" i="27"/>
  <c r="D71" i="27"/>
  <c r="E71" i="27"/>
  <c r="F71" i="27"/>
  <c r="G71" i="27"/>
  <c r="H71" i="27"/>
  <c r="I71" i="27"/>
  <c r="J71" i="27"/>
  <c r="K71" i="27"/>
  <c r="L71" i="27"/>
  <c r="M71" i="27"/>
  <c r="N71" i="27"/>
  <c r="O71" i="27"/>
  <c r="P71" i="27"/>
  <c r="Q71" i="27"/>
  <c r="AD71" i="27" s="1"/>
  <c r="AF71" i="27" s="1"/>
  <c r="R71" i="27"/>
  <c r="S71" i="27"/>
  <c r="T71" i="27"/>
  <c r="U71" i="27"/>
  <c r="V71" i="27"/>
  <c r="W71" i="27"/>
  <c r="X71" i="27"/>
  <c r="Y71" i="27"/>
  <c r="Z71" i="27"/>
  <c r="AA71" i="27"/>
  <c r="AE71" i="27"/>
  <c r="B72" i="27"/>
  <c r="G72" i="27" s="1"/>
  <c r="C72" i="27"/>
  <c r="D72" i="27"/>
  <c r="J72" i="27" s="1"/>
  <c r="E72" i="27"/>
  <c r="F72" i="27"/>
  <c r="L72" i="27" s="1"/>
  <c r="H72" i="27"/>
  <c r="I72" i="27"/>
  <c r="K72" i="27"/>
  <c r="M72" i="27"/>
  <c r="N72" i="27"/>
  <c r="P72" i="27"/>
  <c r="AD72" i="27" s="1"/>
  <c r="Q72" i="27"/>
  <c r="R72" i="27"/>
  <c r="S72" i="27"/>
  <c r="T72" i="27"/>
  <c r="U72" i="27"/>
  <c r="V72" i="27"/>
  <c r="W72" i="27"/>
  <c r="X72" i="27"/>
  <c r="Y72" i="27"/>
  <c r="Z72" i="27"/>
  <c r="AA72" i="27"/>
  <c r="AB72" i="27"/>
  <c r="B73" i="27"/>
  <c r="C73" i="27"/>
  <c r="D73" i="27"/>
  <c r="E73" i="27"/>
  <c r="F73" i="27"/>
  <c r="G73" i="27"/>
  <c r="H73" i="27"/>
  <c r="I73" i="27"/>
  <c r="J73" i="27"/>
  <c r="K73" i="27"/>
  <c r="L73" i="27"/>
  <c r="M73" i="27"/>
  <c r="N73" i="27"/>
  <c r="O73" i="27"/>
  <c r="P73" i="27"/>
  <c r="Q73" i="27"/>
  <c r="AD73" i="27" s="1"/>
  <c r="AF73" i="27" s="1"/>
  <c r="R73" i="27"/>
  <c r="S73" i="27"/>
  <c r="T73" i="27"/>
  <c r="U73" i="27"/>
  <c r="V73" i="27"/>
  <c r="W73" i="27"/>
  <c r="X73" i="27"/>
  <c r="Y73" i="27"/>
  <c r="Z73" i="27"/>
  <c r="AA73" i="27"/>
  <c r="AE73" i="27"/>
  <c r="B74" i="27"/>
  <c r="G74" i="27" s="1"/>
  <c r="C74" i="27"/>
  <c r="D74" i="27"/>
  <c r="J74" i="27" s="1"/>
  <c r="E74" i="27"/>
  <c r="F74" i="27"/>
  <c r="L74" i="27" s="1"/>
  <c r="H74" i="27"/>
  <c r="I74" i="27"/>
  <c r="K74" i="27"/>
  <c r="M74" i="27"/>
  <c r="N74" i="27"/>
  <c r="P74" i="27"/>
  <c r="Q74" i="27"/>
  <c r="R74" i="27"/>
  <c r="S74" i="27"/>
  <c r="T74" i="27"/>
  <c r="U74" i="27"/>
  <c r="V74" i="27"/>
  <c r="W74" i="27"/>
  <c r="X74" i="27"/>
  <c r="Y74" i="27"/>
  <c r="Z74" i="27"/>
  <c r="AA74" i="27"/>
  <c r="AB74" i="27"/>
  <c r="AD74" i="27"/>
  <c r="AE74" i="27" s="1"/>
  <c r="B75" i="27"/>
  <c r="G75" i="27" s="1"/>
  <c r="C75" i="27"/>
  <c r="D75" i="27"/>
  <c r="J75" i="27" s="1"/>
  <c r="E75" i="27"/>
  <c r="F75" i="27"/>
  <c r="L75" i="27" s="1"/>
  <c r="H75" i="27"/>
  <c r="I75" i="27"/>
  <c r="K75" i="27"/>
  <c r="M75" i="27"/>
  <c r="N75" i="27"/>
  <c r="P75" i="27"/>
  <c r="Q75" i="27"/>
  <c r="R75" i="27"/>
  <c r="S75" i="27"/>
  <c r="T75" i="27"/>
  <c r="U75" i="27"/>
  <c r="V75" i="27"/>
  <c r="W75" i="27"/>
  <c r="X75" i="27"/>
  <c r="Y75" i="27"/>
  <c r="Z75" i="27"/>
  <c r="AA75" i="27"/>
  <c r="AB75" i="27"/>
  <c r="AD75" i="27"/>
  <c r="AE75" i="27" s="1"/>
  <c r="AF75" i="27"/>
  <c r="B76" i="27"/>
  <c r="C76" i="27"/>
  <c r="D76" i="27"/>
  <c r="E76" i="27"/>
  <c r="F76" i="27"/>
  <c r="G76" i="27"/>
  <c r="H76" i="27"/>
  <c r="I76" i="27"/>
  <c r="J76" i="27"/>
  <c r="K76" i="27"/>
  <c r="L76" i="27"/>
  <c r="M76" i="27"/>
  <c r="N76" i="27"/>
  <c r="O76" i="27"/>
  <c r="P76" i="27"/>
  <c r="Q76" i="27"/>
  <c r="AD76" i="27" s="1"/>
  <c r="R76" i="27"/>
  <c r="S76" i="27"/>
  <c r="T76" i="27"/>
  <c r="U76" i="27"/>
  <c r="V76" i="27"/>
  <c r="W76" i="27"/>
  <c r="AB76" i="27" s="1"/>
  <c r="AC76" i="27" s="1"/>
  <c r="X76" i="27"/>
  <c r="Y76" i="27"/>
  <c r="Z76" i="27"/>
  <c r="AA76" i="27"/>
  <c r="B77" i="27"/>
  <c r="G77" i="27" s="1"/>
  <c r="C77" i="27"/>
  <c r="I77" i="27" s="1"/>
  <c r="D77" i="27"/>
  <c r="E77" i="27"/>
  <c r="K77" i="27" s="1"/>
  <c r="F77" i="27"/>
  <c r="H77" i="27"/>
  <c r="J77" i="27"/>
  <c r="L77" i="27"/>
  <c r="M77" i="27"/>
  <c r="N77" i="27"/>
  <c r="P77" i="27"/>
  <c r="Q77" i="27"/>
  <c r="R77" i="27"/>
  <c r="S77" i="27"/>
  <c r="T77" i="27"/>
  <c r="U77" i="27"/>
  <c r="V77" i="27"/>
  <c r="W77" i="27"/>
  <c r="X77" i="27"/>
  <c r="Y77" i="27"/>
  <c r="Z77" i="27"/>
  <c r="AA77" i="27"/>
  <c r="AB77" i="27"/>
  <c r="AD77" i="27"/>
  <c r="AE77" i="27" s="1"/>
  <c r="AF77" i="27"/>
  <c r="B78" i="27"/>
  <c r="G78" i="27" s="1"/>
  <c r="O78" i="27" s="1"/>
  <c r="C78" i="27"/>
  <c r="D78" i="27"/>
  <c r="E78" i="27"/>
  <c r="F78" i="27"/>
  <c r="H78" i="27"/>
  <c r="I78" i="27"/>
  <c r="J78" i="27"/>
  <c r="K78" i="27"/>
  <c r="L78" i="27"/>
  <c r="M78" i="27"/>
  <c r="N78" i="27"/>
  <c r="P78" i="27"/>
  <c r="Q78" i="27"/>
  <c r="AD78" i="27" s="1"/>
  <c r="R78" i="27"/>
  <c r="S78" i="27"/>
  <c r="T78" i="27"/>
  <c r="U78" i="27"/>
  <c r="V78" i="27"/>
  <c r="W78" i="27"/>
  <c r="AB78" i="27" s="1"/>
  <c r="X78" i="27"/>
  <c r="Y78" i="27"/>
  <c r="Z78" i="27"/>
  <c r="AA78" i="27"/>
  <c r="B79" i="27"/>
  <c r="G79" i="27" s="1"/>
  <c r="C79" i="27"/>
  <c r="D79" i="27"/>
  <c r="J79" i="27" s="1"/>
  <c r="E79" i="27"/>
  <c r="F79" i="27"/>
  <c r="L79" i="27" s="1"/>
  <c r="H79" i="27"/>
  <c r="I79" i="27"/>
  <c r="K79" i="27"/>
  <c r="M79" i="27"/>
  <c r="N79" i="27"/>
  <c r="P79" i="27"/>
  <c r="Q79" i="27"/>
  <c r="R79" i="27"/>
  <c r="S79" i="27"/>
  <c r="T79" i="27"/>
  <c r="U79" i="27"/>
  <c r="V79" i="27"/>
  <c r="W79" i="27"/>
  <c r="X79" i="27"/>
  <c r="Y79" i="27"/>
  <c r="Z79" i="27"/>
  <c r="AA79" i="27"/>
  <c r="AB79" i="27"/>
  <c r="AD79" i="27"/>
  <c r="AE79" i="27" s="1"/>
  <c r="AF79" i="27"/>
  <c r="B80" i="27"/>
  <c r="C80" i="27"/>
  <c r="D80" i="27"/>
  <c r="E80" i="27"/>
  <c r="F80" i="27"/>
  <c r="G80" i="27"/>
  <c r="H80" i="27"/>
  <c r="I80" i="27"/>
  <c r="J80" i="27"/>
  <c r="K80" i="27"/>
  <c r="L80" i="27"/>
  <c r="M80" i="27"/>
  <c r="N80" i="27"/>
  <c r="O80" i="27"/>
  <c r="P80" i="27"/>
  <c r="Q80" i="27"/>
  <c r="AD80" i="27" s="1"/>
  <c r="R80" i="27"/>
  <c r="S80" i="27"/>
  <c r="T80" i="27"/>
  <c r="U80" i="27"/>
  <c r="V80" i="27"/>
  <c r="W80" i="27"/>
  <c r="AB80" i="27" s="1"/>
  <c r="AC80" i="27" s="1"/>
  <c r="X80" i="27"/>
  <c r="Y80" i="27"/>
  <c r="Z80" i="27"/>
  <c r="AA80" i="27"/>
  <c r="B81" i="27"/>
  <c r="G81" i="27" s="1"/>
  <c r="C81" i="27"/>
  <c r="D81" i="27"/>
  <c r="E81" i="27"/>
  <c r="K81" i="27" s="1"/>
  <c r="F81" i="27"/>
  <c r="H81" i="27"/>
  <c r="I81" i="27"/>
  <c r="J81" i="27"/>
  <c r="L81" i="27"/>
  <c r="M81" i="27"/>
  <c r="N81" i="27"/>
  <c r="P81" i="27"/>
  <c r="Q81" i="27"/>
  <c r="R81" i="27"/>
  <c r="S81" i="27"/>
  <c r="T81" i="27"/>
  <c r="U81" i="27"/>
  <c r="V81" i="27"/>
  <c r="W81" i="27"/>
  <c r="X81" i="27"/>
  <c r="Y81" i="27"/>
  <c r="Z81" i="27"/>
  <c r="AA81" i="27"/>
  <c r="AB81" i="27"/>
  <c r="AD81" i="27"/>
  <c r="AE81" i="27" s="1"/>
  <c r="AF81" i="27"/>
  <c r="B82" i="27"/>
  <c r="C82" i="27"/>
  <c r="D82" i="27"/>
  <c r="E82" i="27"/>
  <c r="F82" i="27"/>
  <c r="G82" i="27"/>
  <c r="H82" i="27"/>
  <c r="I82" i="27"/>
  <c r="J82" i="27"/>
  <c r="O82" i="27" s="1"/>
  <c r="K82" i="27"/>
  <c r="L82" i="27"/>
  <c r="M82" i="27"/>
  <c r="N82" i="27"/>
  <c r="P82" i="27"/>
  <c r="Q82" i="27"/>
  <c r="AD82" i="27" s="1"/>
  <c r="R82" i="27"/>
  <c r="S82" i="27"/>
  <c r="T82" i="27"/>
  <c r="U82" i="27"/>
  <c r="V82" i="27"/>
  <c r="W82" i="27"/>
  <c r="AB82" i="27" s="1"/>
  <c r="X82" i="27"/>
  <c r="Y82" i="27"/>
  <c r="Z82" i="27"/>
  <c r="AA82" i="27"/>
  <c r="B83" i="27"/>
  <c r="G83" i="27" s="1"/>
  <c r="C83" i="27"/>
  <c r="D83" i="27"/>
  <c r="J83" i="27" s="1"/>
  <c r="E83" i="27"/>
  <c r="F83" i="27"/>
  <c r="L83" i="27" s="1"/>
  <c r="H83" i="27"/>
  <c r="I83" i="27"/>
  <c r="K83" i="27"/>
  <c r="M83" i="27"/>
  <c r="N83" i="27"/>
  <c r="P83" i="27"/>
  <c r="Q83" i="27"/>
  <c r="R83" i="27"/>
  <c r="S83" i="27"/>
  <c r="T83" i="27"/>
  <c r="U83" i="27"/>
  <c r="V83" i="27"/>
  <c r="W83" i="27"/>
  <c r="X83" i="27"/>
  <c r="Y83" i="27"/>
  <c r="Z83" i="27"/>
  <c r="AA83" i="27"/>
  <c r="AB83" i="27"/>
  <c r="AD83" i="27"/>
  <c r="AE83" i="27" s="1"/>
  <c r="AF83" i="27"/>
  <c r="B84" i="27"/>
  <c r="C84" i="27"/>
  <c r="I84" i="27" s="1"/>
  <c r="D84" i="27"/>
  <c r="E84" i="27"/>
  <c r="K84" i="27" s="1"/>
  <c r="F84" i="27"/>
  <c r="G84" i="27"/>
  <c r="H84" i="27"/>
  <c r="J84" i="27"/>
  <c r="L84" i="27"/>
  <c r="M84" i="27"/>
  <c r="N84" i="27"/>
  <c r="P84" i="27"/>
  <c r="Q84" i="27"/>
  <c r="AD84" i="27" s="1"/>
  <c r="R84" i="27"/>
  <c r="S84" i="27"/>
  <c r="T84" i="27"/>
  <c r="U84" i="27"/>
  <c r="V84" i="27"/>
  <c r="W84" i="27"/>
  <c r="AB84" i="27" s="1"/>
  <c r="X84" i="27"/>
  <c r="Y84" i="27"/>
  <c r="Z84" i="27"/>
  <c r="AA84" i="27"/>
  <c r="B85" i="27"/>
  <c r="G85" i="27" s="1"/>
  <c r="C85" i="27"/>
  <c r="D85" i="27"/>
  <c r="E85" i="27"/>
  <c r="F85" i="27"/>
  <c r="H85" i="27"/>
  <c r="I85" i="27"/>
  <c r="J85" i="27"/>
  <c r="K85" i="27"/>
  <c r="L85" i="27"/>
  <c r="M85" i="27"/>
  <c r="N85" i="27"/>
  <c r="P85" i="27"/>
  <c r="Q85" i="27"/>
  <c r="R85" i="27"/>
  <c r="S85" i="27"/>
  <c r="T85" i="27"/>
  <c r="U85" i="27"/>
  <c r="V85" i="27"/>
  <c r="W85" i="27"/>
  <c r="X85" i="27"/>
  <c r="Y85" i="27"/>
  <c r="Z85" i="27"/>
  <c r="AA85" i="27"/>
  <c r="AB85" i="27"/>
  <c r="AD85" i="27"/>
  <c r="AE85" i="27" s="1"/>
  <c r="AF85" i="27"/>
  <c r="B86" i="27"/>
  <c r="C86" i="27"/>
  <c r="D86" i="27"/>
  <c r="E86" i="27"/>
  <c r="F86" i="27"/>
  <c r="G86" i="27"/>
  <c r="H86" i="27"/>
  <c r="I86" i="27"/>
  <c r="J86" i="27"/>
  <c r="O86" i="27" s="1"/>
  <c r="K86" i="27"/>
  <c r="L86" i="27"/>
  <c r="M86" i="27"/>
  <c r="N86" i="27"/>
  <c r="P86" i="27"/>
  <c r="Q86" i="27"/>
  <c r="AD86" i="27" s="1"/>
  <c r="R86" i="27"/>
  <c r="S86" i="27"/>
  <c r="T86" i="27"/>
  <c r="U86" i="27"/>
  <c r="V86" i="27"/>
  <c r="W86" i="27"/>
  <c r="AB86" i="27" s="1"/>
  <c r="X86" i="27"/>
  <c r="Y86" i="27"/>
  <c r="Z86" i="27"/>
  <c r="AA86" i="27"/>
  <c r="B87" i="27"/>
  <c r="G87" i="27" s="1"/>
  <c r="C87" i="27"/>
  <c r="D87" i="27"/>
  <c r="J87" i="27" s="1"/>
  <c r="E87" i="27"/>
  <c r="F87" i="27"/>
  <c r="L87" i="27" s="1"/>
  <c r="H87" i="27"/>
  <c r="I87" i="27"/>
  <c r="K87" i="27"/>
  <c r="M87" i="27"/>
  <c r="N87" i="27"/>
  <c r="P87" i="27"/>
  <c r="Q87" i="27"/>
  <c r="R87" i="27"/>
  <c r="S87" i="27"/>
  <c r="T87" i="27"/>
  <c r="U87" i="27"/>
  <c r="V87" i="27"/>
  <c r="W87" i="27"/>
  <c r="X87" i="27"/>
  <c r="Y87" i="27"/>
  <c r="Z87" i="27"/>
  <c r="AA87" i="27"/>
  <c r="AB87" i="27"/>
  <c r="AD87" i="27"/>
  <c r="AE87" i="27" s="1"/>
  <c r="AF87" i="27"/>
  <c r="B88" i="27"/>
  <c r="C88" i="27"/>
  <c r="D88" i="27"/>
  <c r="E88" i="27"/>
  <c r="F88" i="27"/>
  <c r="G88" i="27"/>
  <c r="H88" i="27"/>
  <c r="I88" i="27"/>
  <c r="J88" i="27"/>
  <c r="K88" i="27"/>
  <c r="L88" i="27"/>
  <c r="M88" i="27"/>
  <c r="N88" i="27"/>
  <c r="O88" i="27"/>
  <c r="P88" i="27"/>
  <c r="Q88" i="27"/>
  <c r="AD88" i="27" s="1"/>
  <c r="R88" i="27"/>
  <c r="S88" i="27"/>
  <c r="T88" i="27"/>
  <c r="U88" i="27"/>
  <c r="V88" i="27"/>
  <c r="W88" i="27"/>
  <c r="AB88" i="27" s="1"/>
  <c r="AC88" i="27" s="1"/>
  <c r="X88" i="27"/>
  <c r="Y88" i="27"/>
  <c r="Z88" i="27"/>
  <c r="AA88" i="27"/>
  <c r="B89" i="27"/>
  <c r="G89" i="27" s="1"/>
  <c r="C89" i="27"/>
  <c r="D89" i="27"/>
  <c r="E89" i="27"/>
  <c r="F89" i="27"/>
  <c r="L89" i="27" s="1"/>
  <c r="H89" i="27"/>
  <c r="I89" i="27"/>
  <c r="J89" i="27"/>
  <c r="K89" i="27"/>
  <c r="M89" i="27"/>
  <c r="N89" i="27"/>
  <c r="P89" i="27"/>
  <c r="Q89" i="27"/>
  <c r="R89" i="27"/>
  <c r="S89" i="27"/>
  <c r="T89" i="27"/>
  <c r="U89" i="27"/>
  <c r="V89" i="27"/>
  <c r="W89" i="27"/>
  <c r="X89" i="27"/>
  <c r="Y89" i="27"/>
  <c r="Z89" i="27"/>
  <c r="AA89" i="27"/>
  <c r="AB89" i="27"/>
  <c r="AD89" i="27"/>
  <c r="AE89" i="27" s="1"/>
  <c r="AF89" i="27"/>
  <c r="B90" i="27"/>
  <c r="C90" i="27"/>
  <c r="D90" i="27"/>
  <c r="E90" i="27"/>
  <c r="F90" i="27"/>
  <c r="G90" i="27"/>
  <c r="H90" i="27"/>
  <c r="I90" i="27"/>
  <c r="J90" i="27"/>
  <c r="K90" i="27"/>
  <c r="L90" i="27"/>
  <c r="M90" i="27"/>
  <c r="N90" i="27"/>
  <c r="O90" i="27"/>
  <c r="P90" i="27"/>
  <c r="Q90" i="27"/>
  <c r="AD90" i="27" s="1"/>
  <c r="R90" i="27"/>
  <c r="S90" i="27"/>
  <c r="T90" i="27"/>
  <c r="U90" i="27"/>
  <c r="V90" i="27"/>
  <c r="W90" i="27"/>
  <c r="AB90" i="27" s="1"/>
  <c r="AC90" i="27" s="1"/>
  <c r="X90" i="27"/>
  <c r="Y90" i="27"/>
  <c r="Z90" i="27"/>
  <c r="AA90" i="27"/>
  <c r="B91" i="27"/>
  <c r="G91" i="27" s="1"/>
  <c r="C91" i="27"/>
  <c r="D91" i="27"/>
  <c r="E91" i="27"/>
  <c r="F91" i="27"/>
  <c r="L91" i="27" s="1"/>
  <c r="H91" i="27"/>
  <c r="I91" i="27"/>
  <c r="J91" i="27"/>
  <c r="K91" i="27"/>
  <c r="M91" i="27"/>
  <c r="N91" i="27"/>
  <c r="P91" i="27"/>
  <c r="Q91" i="27"/>
  <c r="R91" i="27"/>
  <c r="S91" i="27"/>
  <c r="T91" i="27"/>
  <c r="U91" i="27"/>
  <c r="V91" i="27"/>
  <c r="W91" i="27"/>
  <c r="X91" i="27"/>
  <c r="Y91" i="27"/>
  <c r="Z91" i="27"/>
  <c r="AA91" i="27"/>
  <c r="AB91" i="27"/>
  <c r="AD91" i="27"/>
  <c r="AE91" i="27" s="1"/>
  <c r="AF91" i="27"/>
  <c r="B92" i="27"/>
  <c r="C92" i="27"/>
  <c r="D92" i="27"/>
  <c r="E92" i="27"/>
  <c r="F92" i="27"/>
  <c r="G92" i="27"/>
  <c r="H92" i="27"/>
  <c r="I92" i="27"/>
  <c r="J92" i="27"/>
  <c r="K92" i="27"/>
  <c r="L92" i="27"/>
  <c r="M92" i="27"/>
  <c r="N92" i="27"/>
  <c r="O92" i="27"/>
  <c r="P92" i="27"/>
  <c r="Q92" i="27"/>
  <c r="AD92" i="27" s="1"/>
  <c r="R92" i="27"/>
  <c r="S92" i="27"/>
  <c r="T92" i="27"/>
  <c r="U92" i="27"/>
  <c r="V92" i="27"/>
  <c r="W92" i="27"/>
  <c r="AB92" i="27" s="1"/>
  <c r="AC92" i="27" s="1"/>
  <c r="X92" i="27"/>
  <c r="Y92" i="27"/>
  <c r="Z92" i="27"/>
  <c r="AA92" i="27"/>
  <c r="B93" i="27"/>
  <c r="G93" i="27" s="1"/>
  <c r="C93" i="27"/>
  <c r="D93" i="27"/>
  <c r="E93" i="27"/>
  <c r="F93" i="27"/>
  <c r="L93" i="27" s="1"/>
  <c r="H93" i="27"/>
  <c r="I93" i="27"/>
  <c r="J93" i="27"/>
  <c r="K93" i="27"/>
  <c r="M93" i="27"/>
  <c r="N93" i="27"/>
  <c r="P93" i="27"/>
  <c r="Q93" i="27"/>
  <c r="R93" i="27"/>
  <c r="S93" i="27"/>
  <c r="T93" i="27"/>
  <c r="U93" i="27"/>
  <c r="V93" i="27"/>
  <c r="W93" i="27"/>
  <c r="X93" i="27"/>
  <c r="Y93" i="27"/>
  <c r="Z93" i="27"/>
  <c r="AA93" i="27"/>
  <c r="AB93" i="27"/>
  <c r="AD93" i="27"/>
  <c r="AE93" i="27" s="1"/>
  <c r="AF93" i="27"/>
  <c r="B94" i="27"/>
  <c r="G94" i="27" s="1"/>
  <c r="O94" i="27" s="1"/>
  <c r="C94" i="27"/>
  <c r="D94" i="27"/>
  <c r="E94" i="27"/>
  <c r="F94" i="27"/>
  <c r="H94" i="27"/>
  <c r="I94" i="27"/>
  <c r="J94" i="27"/>
  <c r="K94" i="27"/>
  <c r="L94" i="27"/>
  <c r="M94" i="27"/>
  <c r="N94" i="27"/>
  <c r="P94" i="27"/>
  <c r="Q94" i="27"/>
  <c r="AD94" i="27" s="1"/>
  <c r="R94" i="27"/>
  <c r="S94" i="27"/>
  <c r="T94" i="27"/>
  <c r="U94" i="27"/>
  <c r="V94" i="27"/>
  <c r="W94" i="27"/>
  <c r="AB94" i="27" s="1"/>
  <c r="X94" i="27"/>
  <c r="Y94" i="27"/>
  <c r="Z94" i="27"/>
  <c r="AA94" i="27"/>
  <c r="B95" i="27"/>
  <c r="G95" i="27" s="1"/>
  <c r="C95" i="27"/>
  <c r="D95" i="27"/>
  <c r="J95" i="27" s="1"/>
  <c r="E95" i="27"/>
  <c r="F95" i="27"/>
  <c r="L95" i="27" s="1"/>
  <c r="H95" i="27"/>
  <c r="I95" i="27"/>
  <c r="K95" i="27"/>
  <c r="M95" i="27"/>
  <c r="N95" i="27"/>
  <c r="P95" i="27"/>
  <c r="Q95" i="27"/>
  <c r="R95" i="27"/>
  <c r="S95" i="27"/>
  <c r="T95" i="27"/>
  <c r="U95" i="27"/>
  <c r="V95" i="27"/>
  <c r="W95" i="27"/>
  <c r="X95" i="27"/>
  <c r="Y95" i="27"/>
  <c r="Z95" i="27"/>
  <c r="AA95" i="27"/>
  <c r="AB95" i="27"/>
  <c r="AD95" i="27"/>
  <c r="AE95" i="27" s="1"/>
  <c r="AF95" i="27"/>
  <c r="B96" i="27"/>
  <c r="G96" i="27" s="1"/>
  <c r="C96" i="27"/>
  <c r="D96" i="27"/>
  <c r="E96" i="27"/>
  <c r="F96" i="27"/>
  <c r="H96" i="27"/>
  <c r="I96" i="27"/>
  <c r="J96" i="27"/>
  <c r="O96" i="27" s="1"/>
  <c r="K96" i="27"/>
  <c r="L96" i="27"/>
  <c r="M96" i="27"/>
  <c r="N96" i="27"/>
  <c r="P96" i="27"/>
  <c r="Q96" i="27"/>
  <c r="AD96" i="27" s="1"/>
  <c r="R96" i="27"/>
  <c r="S96" i="27"/>
  <c r="T96" i="27"/>
  <c r="U96" i="27"/>
  <c r="V96" i="27"/>
  <c r="W96" i="27"/>
  <c r="AB96" i="27" s="1"/>
  <c r="X96" i="27"/>
  <c r="Y96" i="27"/>
  <c r="Z96" i="27"/>
  <c r="AA96" i="27"/>
  <c r="B97" i="27"/>
  <c r="G97" i="27" s="1"/>
  <c r="C97" i="27"/>
  <c r="D97" i="27"/>
  <c r="J97" i="27" s="1"/>
  <c r="E97" i="27"/>
  <c r="F97" i="27"/>
  <c r="L97" i="27" s="1"/>
  <c r="H97" i="27"/>
  <c r="I97" i="27"/>
  <c r="K97" i="27"/>
  <c r="M97" i="27"/>
  <c r="N97" i="27"/>
  <c r="P97" i="27"/>
  <c r="Q97" i="27"/>
  <c r="R97" i="27"/>
  <c r="S97" i="27"/>
  <c r="T97" i="27"/>
  <c r="U97" i="27"/>
  <c r="V97" i="27"/>
  <c r="W97" i="27"/>
  <c r="X97" i="27"/>
  <c r="Y97" i="27"/>
  <c r="Z97" i="27"/>
  <c r="AA97" i="27"/>
  <c r="AB97" i="27"/>
  <c r="AD97" i="27"/>
  <c r="AE97" i="27" s="1"/>
  <c r="AF97" i="27"/>
  <c r="B98" i="27"/>
  <c r="C98" i="27"/>
  <c r="D98" i="27"/>
  <c r="E98" i="27"/>
  <c r="F98" i="27"/>
  <c r="G98" i="27"/>
  <c r="H98" i="27"/>
  <c r="I98" i="27"/>
  <c r="J98" i="27"/>
  <c r="K98" i="27"/>
  <c r="L98" i="27"/>
  <c r="M98" i="27"/>
  <c r="N98" i="27"/>
  <c r="O98" i="27"/>
  <c r="P98" i="27"/>
  <c r="Q98" i="27"/>
  <c r="AD98" i="27" s="1"/>
  <c r="R98" i="27"/>
  <c r="S98" i="27"/>
  <c r="T98" i="27"/>
  <c r="U98" i="27"/>
  <c r="V98" i="27"/>
  <c r="W98" i="27"/>
  <c r="AB98" i="27" s="1"/>
  <c r="AC98" i="27" s="1"/>
  <c r="X98" i="27"/>
  <c r="Y98" i="27"/>
  <c r="Z98" i="27"/>
  <c r="AA98" i="27"/>
  <c r="B99" i="27"/>
  <c r="G99" i="27" s="1"/>
  <c r="C99" i="27"/>
  <c r="I99" i="27" s="1"/>
  <c r="D99" i="27"/>
  <c r="E99" i="27"/>
  <c r="K99" i="27" s="1"/>
  <c r="F99" i="27"/>
  <c r="H99" i="27"/>
  <c r="J99" i="27"/>
  <c r="L99" i="27"/>
  <c r="M99" i="27"/>
  <c r="N99" i="27"/>
  <c r="P99" i="27"/>
  <c r="Q99" i="27"/>
  <c r="R99" i="27"/>
  <c r="S99" i="27"/>
  <c r="T99" i="27"/>
  <c r="U99" i="27"/>
  <c r="V99" i="27"/>
  <c r="W99" i="27"/>
  <c r="X99" i="27"/>
  <c r="Y99" i="27"/>
  <c r="Z99" i="27"/>
  <c r="AA99" i="27"/>
  <c r="AB99" i="27"/>
  <c r="AD99" i="27"/>
  <c r="AE99" i="27" s="1"/>
  <c r="AF99" i="27"/>
  <c r="B100" i="27"/>
  <c r="G100" i="27" s="1"/>
  <c r="O100" i="27" s="1"/>
  <c r="C100" i="27"/>
  <c r="D100" i="27"/>
  <c r="E100" i="27"/>
  <c r="F100" i="27"/>
  <c r="H100" i="27"/>
  <c r="I100" i="27"/>
  <c r="J100" i="27"/>
  <c r="K100" i="27"/>
  <c r="L100" i="27"/>
  <c r="M100" i="27"/>
  <c r="N100" i="27"/>
  <c r="P100" i="27"/>
  <c r="Q100" i="27"/>
  <c r="AD100" i="27" s="1"/>
  <c r="R100" i="27"/>
  <c r="S100" i="27"/>
  <c r="T100" i="27"/>
  <c r="U100" i="27"/>
  <c r="V100" i="27"/>
  <c r="W100" i="27"/>
  <c r="AB100" i="27" s="1"/>
  <c r="X100" i="27"/>
  <c r="Y100" i="27"/>
  <c r="Z100" i="27"/>
  <c r="AA100" i="27"/>
  <c r="B101" i="27"/>
  <c r="G101" i="27" s="1"/>
  <c r="C101" i="27"/>
  <c r="D101" i="27"/>
  <c r="J101" i="27" s="1"/>
  <c r="E101" i="27"/>
  <c r="F101" i="27"/>
  <c r="L101" i="27" s="1"/>
  <c r="H101" i="27"/>
  <c r="I101" i="27"/>
  <c r="K101" i="27"/>
  <c r="M101" i="27"/>
  <c r="N101" i="27"/>
  <c r="P101" i="27"/>
  <c r="Q101" i="27"/>
  <c r="R101" i="27"/>
  <c r="S101" i="27"/>
  <c r="T101" i="27"/>
  <c r="U101" i="27"/>
  <c r="V101" i="27"/>
  <c r="W101" i="27"/>
  <c r="X101" i="27"/>
  <c r="Y101" i="27"/>
  <c r="Z101" i="27"/>
  <c r="AA101" i="27"/>
  <c r="AB101" i="27"/>
  <c r="AD101" i="27"/>
  <c r="AE101" i="27" s="1"/>
  <c r="AC100" i="27" l="1"/>
  <c r="O99" i="27"/>
  <c r="AC99" i="27" s="1"/>
  <c r="AC96" i="27"/>
  <c r="O101" i="27"/>
  <c r="AC101" i="27" s="1"/>
  <c r="O97" i="27"/>
  <c r="AC97" i="27" s="1"/>
  <c r="O87" i="27"/>
  <c r="AC87" i="27" s="1"/>
  <c r="O84" i="27"/>
  <c r="O83" i="27"/>
  <c r="AC83" i="27" s="1"/>
  <c r="O79" i="27"/>
  <c r="AC79" i="27" s="1"/>
  <c r="O75" i="27"/>
  <c r="AC75" i="27" s="1"/>
  <c r="O19" i="27"/>
  <c r="AC19" i="27" s="1"/>
  <c r="O15" i="27"/>
  <c r="AC15" i="27" s="1"/>
  <c r="O11" i="27"/>
  <c r="AC11" i="27" s="1"/>
  <c r="AC8" i="27"/>
  <c r="O7" i="27"/>
  <c r="AC7" i="27" s="1"/>
  <c r="AC94" i="27"/>
  <c r="O91" i="27"/>
  <c r="AC91" i="27" s="1"/>
  <c r="AC86" i="27"/>
  <c r="O85" i="27"/>
  <c r="AC85" i="27" s="1"/>
  <c r="AC82" i="27"/>
  <c r="O81" i="27"/>
  <c r="AC81" i="27" s="1"/>
  <c r="AC78" i="27"/>
  <c r="O77" i="27"/>
  <c r="AC77" i="27" s="1"/>
  <c r="AC22" i="27"/>
  <c r="O21" i="27"/>
  <c r="AC21" i="27" s="1"/>
  <c r="O17" i="27"/>
  <c r="AC17" i="27" s="1"/>
  <c r="O13" i="27"/>
  <c r="AC13" i="27" s="1"/>
  <c r="O9" i="27"/>
  <c r="AC9" i="27" s="1"/>
  <c r="AF100" i="27"/>
  <c r="AE100" i="27"/>
  <c r="AF96" i="27"/>
  <c r="AE96" i="27"/>
  <c r="AF94" i="27"/>
  <c r="AE94" i="27"/>
  <c r="AE92" i="27"/>
  <c r="AF92" i="27"/>
  <c r="AE86" i="27"/>
  <c r="AF86" i="27"/>
  <c r="AE82" i="27"/>
  <c r="AF82" i="27"/>
  <c r="AE78" i="27"/>
  <c r="AF78" i="27"/>
  <c r="AF98" i="27"/>
  <c r="AE98" i="27"/>
  <c r="O95" i="27"/>
  <c r="AC95" i="27" s="1"/>
  <c r="O93" i="27"/>
  <c r="AC93" i="27" s="1"/>
  <c r="AE90" i="27"/>
  <c r="AF90" i="27"/>
  <c r="AF88" i="27"/>
  <c r="AE88" i="27"/>
  <c r="AE84" i="27"/>
  <c r="AF84" i="27"/>
  <c r="AC84" i="27"/>
  <c r="AE80" i="27"/>
  <c r="AF80" i="27"/>
  <c r="AE76" i="27"/>
  <c r="AF76" i="27"/>
  <c r="AE72" i="27"/>
  <c r="AF72" i="27"/>
  <c r="AE64" i="27"/>
  <c r="AF64" i="27"/>
  <c r="AE56" i="27"/>
  <c r="AF56" i="27"/>
  <c r="AE48" i="27"/>
  <c r="AF48" i="27"/>
  <c r="AE40" i="27"/>
  <c r="AF40" i="27"/>
  <c r="AE32" i="27"/>
  <c r="AF32" i="27"/>
  <c r="O89" i="27"/>
  <c r="AC89" i="27" s="1"/>
  <c r="AE68" i="27"/>
  <c r="AF68" i="27"/>
  <c r="AE60" i="27"/>
  <c r="AF60" i="27"/>
  <c r="AE52" i="27"/>
  <c r="AF52" i="27"/>
  <c r="AE44" i="27"/>
  <c r="AF44" i="27"/>
  <c r="AE36" i="27"/>
  <c r="AF36" i="27"/>
  <c r="AF101" i="27"/>
  <c r="AF74" i="27"/>
  <c r="O74" i="27"/>
  <c r="AC74" i="27" s="1"/>
  <c r="AB71" i="27"/>
  <c r="AC71" i="27" s="1"/>
  <c r="AF70" i="27"/>
  <c r="O70" i="27"/>
  <c r="AC70" i="27" s="1"/>
  <c r="AB67" i="27"/>
  <c r="AC67" i="27" s="1"/>
  <c r="AF66" i="27"/>
  <c r="O66" i="27"/>
  <c r="AC66" i="27" s="1"/>
  <c r="AB63" i="27"/>
  <c r="AC63" i="27" s="1"/>
  <c r="AF62" i="27"/>
  <c r="O62" i="27"/>
  <c r="AC62" i="27" s="1"/>
  <c r="AB59" i="27"/>
  <c r="AC59" i="27" s="1"/>
  <c r="AF58" i="27"/>
  <c r="O58" i="27"/>
  <c r="AC58" i="27" s="1"/>
  <c r="AB55" i="27"/>
  <c r="AC55" i="27" s="1"/>
  <c r="AF54" i="27"/>
  <c r="O54" i="27"/>
  <c r="AC54" i="27" s="1"/>
  <c r="AB51" i="27"/>
  <c r="AC51" i="27" s="1"/>
  <c r="AF50" i="27"/>
  <c r="O50" i="27"/>
  <c r="AC50" i="27" s="1"/>
  <c r="AB47" i="27"/>
  <c r="AC47" i="27" s="1"/>
  <c r="AF46" i="27"/>
  <c r="O46" i="27"/>
  <c r="AC46" i="27" s="1"/>
  <c r="AB43" i="27"/>
  <c r="AC43" i="27" s="1"/>
  <c r="AF42" i="27"/>
  <c r="O42" i="27"/>
  <c r="AC42" i="27" s="1"/>
  <c r="AB39" i="27"/>
  <c r="AC39" i="27" s="1"/>
  <c r="AF38" i="27"/>
  <c r="O38" i="27"/>
  <c r="AC38" i="27" s="1"/>
  <c r="AB35" i="27"/>
  <c r="AC35" i="27" s="1"/>
  <c r="AF34" i="27"/>
  <c r="O34" i="27"/>
  <c r="AC34" i="27" s="1"/>
  <c r="AB31" i="27"/>
  <c r="AC31" i="27" s="1"/>
  <c r="AE29" i="27"/>
  <c r="AF29" i="27"/>
  <c r="AB73" i="27"/>
  <c r="AC73" i="27" s="1"/>
  <c r="O72" i="27"/>
  <c r="AC72" i="27" s="1"/>
  <c r="AB69" i="27"/>
  <c r="AC69" i="27" s="1"/>
  <c r="O68" i="27"/>
  <c r="AC68" i="27" s="1"/>
  <c r="AB65" i="27"/>
  <c r="AC65" i="27" s="1"/>
  <c r="O64" i="27"/>
  <c r="AC64" i="27" s="1"/>
  <c r="AB61" i="27"/>
  <c r="AC61" i="27" s="1"/>
  <c r="O60" i="27"/>
  <c r="AC60" i="27" s="1"/>
  <c r="AB57" i="27"/>
  <c r="AC57" i="27" s="1"/>
  <c r="O56" i="27"/>
  <c r="AC56" i="27" s="1"/>
  <c r="AB53" i="27"/>
  <c r="AC53" i="27" s="1"/>
  <c r="O52" i="27"/>
  <c r="AC52" i="27" s="1"/>
  <c r="AB49" i="27"/>
  <c r="AC49" i="27" s="1"/>
  <c r="O48" i="27"/>
  <c r="AC48" i="27" s="1"/>
  <c r="AB45" i="27"/>
  <c r="AC45" i="27" s="1"/>
  <c r="O44" i="27"/>
  <c r="AC44" i="27" s="1"/>
  <c r="AB41" i="27"/>
  <c r="AC41" i="27" s="1"/>
  <c r="O40" i="27"/>
  <c r="AC40" i="27" s="1"/>
  <c r="AB37" i="27"/>
  <c r="AC37" i="27" s="1"/>
  <c r="O36" i="27"/>
  <c r="AC36" i="27" s="1"/>
  <c r="AB33" i="27"/>
  <c r="AC33" i="27" s="1"/>
  <c r="O32" i="27"/>
  <c r="AC32" i="27" s="1"/>
  <c r="AC26" i="27"/>
  <c r="AE25" i="27"/>
  <c r="AF25" i="27"/>
  <c r="AB28" i="27"/>
  <c r="AC28" i="27" s="1"/>
  <c r="AF27" i="27"/>
  <c r="O27" i="27"/>
  <c r="AC27" i="27" s="1"/>
  <c r="AB24" i="27"/>
  <c r="AC24" i="27" s="1"/>
  <c r="AF23" i="27"/>
  <c r="O23" i="27"/>
  <c r="AC23" i="27" s="1"/>
  <c r="AE20" i="27"/>
  <c r="AF20" i="27"/>
  <c r="AE16" i="27"/>
  <c r="AF16" i="27"/>
  <c r="AE12" i="27"/>
  <c r="AF12" i="27"/>
  <c r="AE8" i="27"/>
  <c r="AF8" i="27"/>
  <c r="AB30" i="27"/>
  <c r="AC30" i="27" s="1"/>
  <c r="O29" i="27"/>
  <c r="AC29" i="27" s="1"/>
  <c r="AB26" i="27"/>
  <c r="O25" i="27"/>
  <c r="AC25" i="27" s="1"/>
  <c r="AE22" i="27"/>
  <c r="AF22" i="27"/>
  <c r="AE18" i="27"/>
  <c r="AF18" i="27"/>
  <c r="AE14" i="27"/>
  <c r="AF14" i="27"/>
  <c r="AE10" i="27"/>
  <c r="AF10" i="27"/>
  <c r="AE6" i="27"/>
  <c r="AF6" i="27"/>
  <c r="E19" i="23" l="1"/>
  <c r="E18" i="23"/>
  <c r="E17" i="23"/>
  <c r="E10" i="23" l="1"/>
  <c r="E14" i="23"/>
  <c r="E5" i="23"/>
  <c r="E6" i="23"/>
  <c r="E7" i="23"/>
  <c r="E8" i="23"/>
  <c r="E9" i="23"/>
  <c r="E11" i="23"/>
  <c r="E12" i="23"/>
  <c r="E13" i="23"/>
  <c r="E15" i="23"/>
  <c r="E16" i="23"/>
  <c r="E20" i="23"/>
  <c r="E21" i="23"/>
  <c r="E4" i="23"/>
  <c r="D4" i="23"/>
  <c r="D5" i="23"/>
  <c r="D6" i="23"/>
  <c r="D7" i="23"/>
  <c r="D8" i="23"/>
  <c r="D9" i="23"/>
  <c r="D10" i="23"/>
  <c r="D11" i="23"/>
  <c r="D12" i="23"/>
  <c r="D13" i="23"/>
  <c r="D14" i="23"/>
  <c r="D15" i="23"/>
  <c r="D16" i="23"/>
  <c r="D17" i="23"/>
  <c r="D18" i="23"/>
  <c r="D19" i="23"/>
  <c r="D20" i="23"/>
  <c r="D21" i="23"/>
  <c r="D22" i="23" l="1"/>
  <c r="E22" i="23"/>
  <c r="B42" i="23"/>
  <c r="W2" i="21" l="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V209" i="21"/>
  <c r="V210" i="21"/>
  <c r="V211" i="21"/>
  <c r="V212" i="21"/>
  <c r="V213" i="21"/>
  <c r="V214" i="21"/>
  <c r="V215" i="21"/>
  <c r="V216" i="21"/>
  <c r="V217" i="21"/>
  <c r="V218" i="21"/>
  <c r="V219" i="21"/>
  <c r="V220" i="21"/>
  <c r="V221" i="21"/>
  <c r="V222" i="21"/>
  <c r="V223" i="21"/>
  <c r="V224" i="21"/>
  <c r="V225" i="21"/>
  <c r="V226" i="21"/>
  <c r="V227" i="21"/>
  <c r="V228" i="21"/>
  <c r="V229" i="21"/>
  <c r="V230" i="21"/>
  <c r="V231" i="21"/>
  <c r="V232" i="21"/>
  <c r="V233" i="21"/>
  <c r="V234" i="21"/>
  <c r="V235" i="21"/>
  <c r="V236" i="21"/>
  <c r="V237" i="21"/>
  <c r="V238" i="21"/>
  <c r="V239" i="21"/>
  <c r="V240" i="21"/>
  <c r="V241" i="21"/>
  <c r="V242" i="21"/>
  <c r="V243" i="21"/>
  <c r="V244" i="21"/>
  <c r="V245" i="21"/>
  <c r="V246" i="21"/>
  <c r="V247" i="21"/>
  <c r="V248" i="21"/>
  <c r="V249" i="21"/>
  <c r="V250" i="21"/>
  <c r="V251" i="21"/>
  <c r="V252" i="21"/>
  <c r="V253" i="21"/>
  <c r="V254" i="21"/>
  <c r="V255" i="21"/>
  <c r="V256" i="21"/>
  <c r="V257" i="21"/>
  <c r="V258" i="21"/>
  <c r="V259" i="21"/>
  <c r="V260" i="21"/>
  <c r="V261" i="21"/>
  <c r="V262" i="21"/>
  <c r="V263" i="21"/>
  <c r="V264" i="21"/>
  <c r="V265" i="21"/>
  <c r="V266" i="21"/>
  <c r="V267" i="21"/>
  <c r="V268" i="21"/>
  <c r="V269" i="21"/>
  <c r="V270" i="21"/>
  <c r="V271" i="21"/>
  <c r="V272" i="21"/>
  <c r="V273" i="21"/>
  <c r="V274" i="21"/>
  <c r="V275" i="21"/>
  <c r="V276" i="21"/>
  <c r="V277" i="21"/>
  <c r="V278" i="21"/>
  <c r="V279" i="21"/>
  <c r="V280" i="21"/>
  <c r="V281" i="21"/>
  <c r="V282" i="21"/>
  <c r="V283" i="21"/>
  <c r="V284" i="21"/>
  <c r="V285" i="21"/>
  <c r="V286" i="21"/>
  <c r="V287" i="21"/>
  <c r="V288" i="21"/>
  <c r="V289" i="21"/>
  <c r="V290" i="21"/>
  <c r="V291" i="21"/>
  <c r="V292" i="21"/>
  <c r="V293" i="21"/>
  <c r="V294" i="21"/>
  <c r="V295" i="21"/>
  <c r="V296" i="21"/>
  <c r="V297" i="21"/>
  <c r="V298" i="21"/>
  <c r="V299" i="21"/>
  <c r="V300" i="21"/>
  <c r="V301" i="21"/>
  <c r="V302" i="21"/>
  <c r="V303" i="21"/>
  <c r="V304" i="21"/>
  <c r="V305" i="21"/>
  <c r="V306" i="21"/>
  <c r="V307" i="21"/>
  <c r="V308" i="21"/>
  <c r="V309" i="21"/>
  <c r="V310" i="21"/>
  <c r="V311" i="21"/>
  <c r="V312" i="21"/>
  <c r="V313" i="21"/>
  <c r="V314" i="21"/>
  <c r="V315" i="21"/>
  <c r="V316" i="21"/>
  <c r="V317" i="21"/>
  <c r="V318" i="21"/>
  <c r="V319" i="21"/>
  <c r="V320" i="21"/>
  <c r="V321" i="21"/>
  <c r="V322" i="21"/>
  <c r="V323" i="21"/>
  <c r="V324" i="21"/>
  <c r="V325" i="21"/>
  <c r="V326" i="21"/>
  <c r="V327" i="21"/>
  <c r="V328" i="21"/>
  <c r="V329" i="21"/>
  <c r="V330" i="21"/>
  <c r="V331" i="21"/>
  <c r="V332" i="21"/>
  <c r="V333" i="21"/>
  <c r="V334" i="21"/>
  <c r="V335" i="21"/>
  <c r="V336" i="21"/>
  <c r="V337" i="21"/>
  <c r="V338" i="21"/>
  <c r="V339" i="21"/>
  <c r="V340" i="21"/>
  <c r="V341" i="21"/>
  <c r="V342" i="21"/>
  <c r="V343" i="21"/>
  <c r="V344" i="21"/>
  <c r="V345" i="21"/>
  <c r="V346" i="21"/>
  <c r="V347" i="21"/>
  <c r="V348" i="21"/>
  <c r="V349" i="21"/>
  <c r="V350" i="21"/>
  <c r="V351" i="21"/>
  <c r="V352" i="21"/>
  <c r="V353" i="21"/>
  <c r="V354" i="21"/>
  <c r="V355" i="21"/>
  <c r="V356" i="21"/>
  <c r="V357" i="21"/>
  <c r="V358" i="21"/>
  <c r="V359" i="21"/>
  <c r="V360" i="21"/>
  <c r="V361" i="21"/>
  <c r="V362" i="21"/>
  <c r="V363" i="21"/>
  <c r="V364" i="21"/>
  <c r="V365" i="21"/>
  <c r="V366" i="21"/>
  <c r="V367" i="21"/>
  <c r="V368" i="21"/>
  <c r="V369" i="21"/>
  <c r="V370" i="21"/>
  <c r="V371" i="21"/>
  <c r="V372" i="21"/>
  <c r="V373" i="21"/>
  <c r="V374" i="21"/>
  <c r="V375" i="21"/>
  <c r="V376" i="21"/>
  <c r="V377" i="21"/>
  <c r="V378" i="21"/>
  <c r="V379" i="21"/>
  <c r="V380" i="21"/>
  <c r="V381" i="21"/>
  <c r="V382" i="21"/>
  <c r="V383" i="21"/>
  <c r="V384" i="21"/>
  <c r="V385" i="21"/>
  <c r="V386" i="21"/>
  <c r="V387" i="21"/>
  <c r="V388" i="21"/>
  <c r="V389" i="21"/>
  <c r="V390" i="21"/>
  <c r="V391" i="21"/>
  <c r="V392" i="21"/>
  <c r="V393" i="21"/>
  <c r="V394" i="21"/>
  <c r="V395" i="21"/>
  <c r="V396" i="21"/>
  <c r="V397" i="21"/>
  <c r="V398" i="21"/>
  <c r="V399" i="21"/>
  <c r="V400" i="21"/>
  <c r="V401" i="21"/>
  <c r="V402" i="21"/>
  <c r="V403" i="21"/>
  <c r="V404" i="21"/>
  <c r="V405" i="21"/>
  <c r="V406" i="21"/>
  <c r="V407" i="21"/>
  <c r="V408" i="21"/>
  <c r="V409" i="21"/>
  <c r="V410" i="21"/>
  <c r="V411" i="21"/>
  <c r="V412" i="21"/>
  <c r="V413" i="21"/>
  <c r="V414" i="21"/>
  <c r="V415" i="21"/>
  <c r="V416" i="21"/>
  <c r="V417" i="21"/>
  <c r="V418" i="21"/>
  <c r="V419" i="21"/>
  <c r="V420" i="21"/>
  <c r="V421" i="21"/>
  <c r="V422" i="21"/>
  <c r="V423" i="21"/>
  <c r="V424" i="21"/>
  <c r="V425" i="21"/>
  <c r="V426" i="21"/>
  <c r="V427" i="21"/>
  <c r="V428" i="21"/>
  <c r="V429" i="21"/>
  <c r="V430" i="21"/>
  <c r="V431" i="21"/>
  <c r="V432" i="21"/>
  <c r="V433" i="21"/>
  <c r="V434" i="21"/>
  <c r="V435" i="21"/>
  <c r="V436" i="21"/>
  <c r="V437" i="21"/>
  <c r="V438" i="21"/>
  <c r="V439" i="21"/>
  <c r="V440" i="21"/>
  <c r="V441" i="21"/>
  <c r="V442" i="21"/>
  <c r="V443" i="21"/>
  <c r="V444" i="21"/>
  <c r="V445" i="21"/>
  <c r="V446" i="21"/>
  <c r="V447" i="21"/>
  <c r="V448" i="21"/>
  <c r="V449" i="21"/>
  <c r="V6" i="21"/>
  <c r="V2" i="21" l="1"/>
  <c r="U169" i="21" l="1"/>
  <c r="X169" i="21" s="1"/>
  <c r="U229" i="21"/>
  <c r="X229" i="21" s="1"/>
  <c r="AJ3" i="1" l="1"/>
  <c r="AK3" i="1"/>
  <c r="D43" i="23"/>
  <c r="C42" i="23" l="1"/>
  <c r="C41" i="23"/>
  <c r="C40" i="23"/>
  <c r="C39" i="23"/>
  <c r="C38" i="23"/>
  <c r="C37" i="23"/>
  <c r="C36" i="23"/>
  <c r="C35" i="23"/>
  <c r="C34" i="23"/>
  <c r="C33" i="23"/>
  <c r="C32" i="23"/>
  <c r="C31" i="23"/>
  <c r="C30" i="23"/>
  <c r="C29" i="23"/>
  <c r="C28" i="23"/>
  <c r="C27" i="23"/>
  <c r="C26" i="23"/>
  <c r="C25" i="23"/>
  <c r="E26" i="23" l="1"/>
  <c r="C5" i="23"/>
  <c r="F5" i="23" s="1"/>
  <c r="E28" i="23"/>
  <c r="C7" i="23"/>
  <c r="F7" i="23" s="1"/>
  <c r="E30" i="23"/>
  <c r="C9" i="23"/>
  <c r="F9" i="23" s="1"/>
  <c r="E32" i="23"/>
  <c r="C11" i="23"/>
  <c r="F11" i="23" s="1"/>
  <c r="E34" i="23"/>
  <c r="C13" i="23"/>
  <c r="F13" i="23" s="1"/>
  <c r="E36" i="23"/>
  <c r="C15" i="23"/>
  <c r="F15" i="23" s="1"/>
  <c r="E38" i="23"/>
  <c r="C17" i="23"/>
  <c r="F17" i="23" s="1"/>
  <c r="E40" i="23"/>
  <c r="C19" i="23"/>
  <c r="F19" i="23" s="1"/>
  <c r="E42" i="23"/>
  <c r="F42" i="23" s="1"/>
  <c r="C21" i="23"/>
  <c r="F21" i="23" s="1"/>
  <c r="E25" i="23"/>
  <c r="C4" i="23"/>
  <c r="E27" i="23"/>
  <c r="C6" i="23"/>
  <c r="F6" i="23" s="1"/>
  <c r="E29" i="23"/>
  <c r="C8" i="23"/>
  <c r="F8" i="23" s="1"/>
  <c r="E31" i="23"/>
  <c r="C10" i="23"/>
  <c r="F10" i="23" s="1"/>
  <c r="E33" i="23"/>
  <c r="C12" i="23"/>
  <c r="F12" i="23" s="1"/>
  <c r="E35" i="23"/>
  <c r="C14" i="23"/>
  <c r="F14" i="23" s="1"/>
  <c r="E37" i="23"/>
  <c r="C16" i="23"/>
  <c r="F16" i="23" s="1"/>
  <c r="E39" i="23"/>
  <c r="C18" i="23"/>
  <c r="F18" i="23" s="1"/>
  <c r="E41" i="23"/>
  <c r="C20" i="23"/>
  <c r="F20" i="23" s="1"/>
  <c r="C43" i="23"/>
  <c r="E43" i="23" s="1"/>
  <c r="P2" i="21"/>
  <c r="M2" i="21"/>
  <c r="N2" i="21"/>
  <c r="O2" i="21"/>
  <c r="Q2" i="21"/>
  <c r="R2" i="21"/>
  <c r="S2" i="21"/>
  <c r="C22" i="23" l="1"/>
  <c r="F4" i="23"/>
  <c r="F22" i="23" s="1"/>
  <c r="L169" i="21"/>
  <c r="T169" i="21" s="1"/>
  <c r="L229" i="21"/>
  <c r="T229" i="21" s="1"/>
  <c r="K6" i="21"/>
  <c r="K7" i="21"/>
  <c r="K8" i="21"/>
  <c r="K9" i="21"/>
  <c r="K10" i="21"/>
  <c r="K11" i="21"/>
  <c r="K12" i="21"/>
  <c r="K13" i="21"/>
  <c r="K14" i="21"/>
  <c r="K15" i="21"/>
  <c r="K16" i="21"/>
  <c r="K17" i="21"/>
  <c r="K18" i="21"/>
  <c r="K19" i="21"/>
  <c r="K20" i="21"/>
  <c r="K21" i="21"/>
  <c r="K22" i="21"/>
  <c r="K23" i="21"/>
  <c r="K24" i="21"/>
  <c r="K25" i="21"/>
  <c r="K26" i="21"/>
  <c r="K27" i="21"/>
  <c r="K28" i="21"/>
  <c r="K29"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224" i="21"/>
  <c r="K225" i="21"/>
  <c r="K226" i="21"/>
  <c r="K227" i="21"/>
  <c r="K228" i="21"/>
  <c r="K229" i="21"/>
  <c r="K230" i="21"/>
  <c r="K231" i="21"/>
  <c r="K232" i="21"/>
  <c r="K233" i="21"/>
  <c r="K234" i="21"/>
  <c r="K235" i="21"/>
  <c r="K236" i="21"/>
  <c r="K237" i="21"/>
  <c r="K238" i="21"/>
  <c r="K239" i="21"/>
  <c r="K240" i="21"/>
  <c r="K241" i="21"/>
  <c r="K242" i="21"/>
  <c r="K243" i="21"/>
  <c r="K244" i="21"/>
  <c r="K245" i="21"/>
  <c r="K246" i="21"/>
  <c r="K247" i="21"/>
  <c r="K248" i="21"/>
  <c r="K249" i="21"/>
  <c r="K250" i="21"/>
  <c r="K251" i="21"/>
  <c r="K252" i="21"/>
  <c r="K253" i="21"/>
  <c r="K254" i="21"/>
  <c r="K255" i="21"/>
  <c r="K256" i="21"/>
  <c r="K257" i="21"/>
  <c r="K258" i="21"/>
  <c r="K259" i="21"/>
  <c r="K260" i="21"/>
  <c r="K261" i="21"/>
  <c r="K262" i="21"/>
  <c r="K263" i="21"/>
  <c r="K264" i="21"/>
  <c r="K265" i="21"/>
  <c r="K266" i="21"/>
  <c r="K267" i="21"/>
  <c r="K268" i="21"/>
  <c r="K269" i="21"/>
  <c r="K270" i="21"/>
  <c r="K271" i="21"/>
  <c r="K272" i="21"/>
  <c r="K273" i="21"/>
  <c r="K274" i="21"/>
  <c r="K275" i="21"/>
  <c r="K276" i="21"/>
  <c r="K277" i="21"/>
  <c r="K278" i="21"/>
  <c r="K279" i="21"/>
  <c r="K280" i="21"/>
  <c r="K281" i="21"/>
  <c r="K282" i="21"/>
  <c r="K283" i="21"/>
  <c r="K284" i="21"/>
  <c r="K285" i="21"/>
  <c r="K286" i="21"/>
  <c r="K287" i="21"/>
  <c r="K288" i="21"/>
  <c r="K289" i="21"/>
  <c r="K290" i="21"/>
  <c r="K291" i="21"/>
  <c r="K292" i="21"/>
  <c r="K293" i="21"/>
  <c r="K294" i="21"/>
  <c r="K295" i="21"/>
  <c r="K296" i="21"/>
  <c r="K297" i="21"/>
  <c r="K298" i="21"/>
  <c r="K299" i="21"/>
  <c r="K300" i="21"/>
  <c r="K301" i="21"/>
  <c r="K302" i="21"/>
  <c r="K303" i="21"/>
  <c r="K304" i="21"/>
  <c r="K305" i="21"/>
  <c r="K306" i="21"/>
  <c r="K307" i="21"/>
  <c r="K308" i="21"/>
  <c r="K309" i="21"/>
  <c r="K310" i="21"/>
  <c r="K311" i="21"/>
  <c r="K312" i="21"/>
  <c r="K313" i="21"/>
  <c r="K314" i="21"/>
  <c r="K315" i="21"/>
  <c r="K316" i="21"/>
  <c r="K317" i="21"/>
  <c r="K318" i="21"/>
  <c r="K319" i="21"/>
  <c r="K320" i="21"/>
  <c r="K321" i="21"/>
  <c r="K322" i="21"/>
  <c r="K323" i="21"/>
  <c r="K324" i="21"/>
  <c r="K325" i="21"/>
  <c r="K326" i="21"/>
  <c r="K327" i="21"/>
  <c r="K328" i="21"/>
  <c r="K329" i="21"/>
  <c r="K330" i="21"/>
  <c r="K331" i="21"/>
  <c r="K332" i="21"/>
  <c r="K333" i="21"/>
  <c r="K334" i="21"/>
  <c r="K335" i="21"/>
  <c r="K336" i="21"/>
  <c r="K337" i="21"/>
  <c r="K338" i="21"/>
  <c r="K339" i="21"/>
  <c r="K340" i="21"/>
  <c r="K341" i="21"/>
  <c r="K342" i="21"/>
  <c r="K343" i="21"/>
  <c r="K344" i="21"/>
  <c r="K345" i="21"/>
  <c r="K346" i="21"/>
  <c r="K347" i="21"/>
  <c r="K348" i="21"/>
  <c r="K349" i="21"/>
  <c r="K350" i="21"/>
  <c r="K351" i="21"/>
  <c r="K352" i="21"/>
  <c r="K353" i="21"/>
  <c r="K354" i="21"/>
  <c r="K355" i="21"/>
  <c r="K356" i="21"/>
  <c r="K357" i="21"/>
  <c r="K358" i="21"/>
  <c r="K359" i="21"/>
  <c r="K360" i="21"/>
  <c r="K361" i="21"/>
  <c r="K362" i="21"/>
  <c r="K363" i="21"/>
  <c r="K364" i="21"/>
  <c r="K365" i="21"/>
  <c r="K366" i="21"/>
  <c r="K367" i="21"/>
  <c r="K368" i="21"/>
  <c r="K369" i="21"/>
  <c r="K370" i="21"/>
  <c r="K371" i="21"/>
  <c r="K372" i="21"/>
  <c r="K373" i="21"/>
  <c r="K374" i="21"/>
  <c r="K375" i="21"/>
  <c r="K376" i="21"/>
  <c r="K377" i="21"/>
  <c r="K378" i="21"/>
  <c r="K379" i="21"/>
  <c r="K380" i="21"/>
  <c r="K381" i="21"/>
  <c r="K382" i="21"/>
  <c r="K383" i="21"/>
  <c r="K384" i="21"/>
  <c r="K385" i="21"/>
  <c r="K386" i="21"/>
  <c r="K387" i="21"/>
  <c r="K388" i="21"/>
  <c r="K389" i="21"/>
  <c r="K390" i="21"/>
  <c r="K391" i="21"/>
  <c r="K392" i="21"/>
  <c r="K393" i="21"/>
  <c r="K394" i="21"/>
  <c r="K395" i="21"/>
  <c r="K396" i="21"/>
  <c r="K397" i="21"/>
  <c r="K398" i="21"/>
  <c r="K399" i="21"/>
  <c r="K400" i="21"/>
  <c r="K401" i="21"/>
  <c r="K402" i="21"/>
  <c r="K403" i="21"/>
  <c r="K404" i="21"/>
  <c r="K405" i="21"/>
  <c r="K406" i="21"/>
  <c r="K407" i="21"/>
  <c r="K408" i="21"/>
  <c r="K409" i="21"/>
  <c r="K410" i="21"/>
  <c r="K411" i="21"/>
  <c r="K412" i="21"/>
  <c r="K413" i="21"/>
  <c r="K414" i="21"/>
  <c r="K415" i="21"/>
  <c r="K416" i="21"/>
  <c r="K417" i="21"/>
  <c r="K418" i="21"/>
  <c r="K419" i="21"/>
  <c r="K420" i="21"/>
  <c r="K421" i="21"/>
  <c r="K422" i="21"/>
  <c r="K423" i="21"/>
  <c r="K424" i="21"/>
  <c r="K425" i="21"/>
  <c r="K426" i="21"/>
  <c r="K427" i="21"/>
  <c r="K428" i="21"/>
  <c r="K429" i="21"/>
  <c r="K430" i="21"/>
  <c r="K431" i="21"/>
  <c r="K432" i="21"/>
  <c r="K433" i="21"/>
  <c r="K434" i="21"/>
  <c r="K435" i="21"/>
  <c r="K436" i="21"/>
  <c r="K437" i="21"/>
  <c r="K438" i="21"/>
  <c r="K439" i="21"/>
  <c r="K440" i="21"/>
  <c r="K441" i="21"/>
  <c r="K442" i="21"/>
  <c r="K443" i="21"/>
  <c r="K444" i="21"/>
  <c r="K445" i="21"/>
  <c r="K446" i="21"/>
  <c r="K447" i="21"/>
  <c r="K448" i="21"/>
  <c r="K449" i="21"/>
  <c r="J169" i="21"/>
  <c r="J229" i="21"/>
  <c r="AP1" i="1"/>
  <c r="AQ1"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6" i="1"/>
  <c r="AN1" i="1" l="1"/>
  <c r="K7" i="1" l="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6" i="1"/>
  <c r="Y34" i="1"/>
  <c r="Y44" i="1"/>
  <c r="Y56" i="1"/>
  <c r="Y59" i="1"/>
  <c r="Y103" i="1"/>
  <c r="Y106" i="1"/>
  <c r="Y109" i="1"/>
  <c r="Y112" i="1"/>
  <c r="Y114" i="1"/>
  <c r="Y116" i="1"/>
  <c r="Y118" i="1"/>
  <c r="Y129" i="1"/>
  <c r="Y130" i="1"/>
  <c r="Y131" i="1"/>
  <c r="Y141" i="1"/>
  <c r="Y147" i="1"/>
  <c r="Y166" i="1"/>
  <c r="Y171" i="1"/>
  <c r="Y174" i="1"/>
  <c r="Y192" i="1"/>
  <c r="Y193" i="1"/>
  <c r="Y196" i="1"/>
  <c r="Y197" i="1"/>
  <c r="Y198" i="1"/>
  <c r="Y200" i="1"/>
  <c r="Y201" i="1"/>
  <c r="Y209" i="1"/>
  <c r="Y210" i="1"/>
  <c r="Y215" i="1"/>
  <c r="Y237" i="1"/>
  <c r="Y250" i="1"/>
  <c r="Y256" i="1"/>
  <c r="Y258" i="1"/>
  <c r="Y259" i="1"/>
  <c r="Y278" i="1"/>
  <c r="Y290" i="1"/>
  <c r="Y292" i="1"/>
  <c r="Y293" i="1"/>
  <c r="Y295" i="1"/>
  <c r="Y308" i="1"/>
  <c r="Y315" i="1"/>
  <c r="Y320" i="1"/>
  <c r="Y352" i="1"/>
  <c r="Y353" i="1"/>
  <c r="Y381" i="1"/>
  <c r="Y406" i="1"/>
  <c r="Y428" i="1"/>
  <c r="Y444" i="1"/>
  <c r="Y445" i="1"/>
  <c r="Y446" i="1"/>
  <c r="Y447" i="1"/>
  <c r="Y459" i="1"/>
  <c r="Y463" i="1"/>
  <c r="Y471" i="1"/>
  <c r="Y477" i="1"/>
  <c r="Y482" i="1"/>
  <c r="Y483" i="1"/>
  <c r="Y484" i="1"/>
  <c r="Y485" i="1"/>
  <c r="Y486" i="1"/>
  <c r="Y487" i="1"/>
  <c r="Y488" i="1"/>
  <c r="Y492" i="1"/>
  <c r="Y501" i="1"/>
  <c r="Y503" i="1"/>
  <c r="Y504" i="1"/>
  <c r="Y513" i="1"/>
  <c r="Y514" i="1"/>
  <c r="Y522" i="1"/>
  <c r="Y523" i="1"/>
  <c r="Y524" i="1"/>
  <c r="Y526" i="1"/>
  <c r="Y528" i="1"/>
  <c r="Y529" i="1"/>
  <c r="Y530" i="1"/>
  <c r="Y532" i="1"/>
  <c r="Y535" i="1"/>
  <c r="Y538" i="1"/>
  <c r="Y540" i="1"/>
  <c r="Y545" i="1"/>
  <c r="Y562" i="1"/>
  <c r="Y565" i="1"/>
  <c r="Y570" i="1"/>
  <c r="Y573" i="1"/>
  <c r="Y574" i="1"/>
  <c r="Y575" i="1"/>
  <c r="Y586" i="1"/>
  <c r="Y588" i="1"/>
  <c r="Y595" i="1"/>
  <c r="Y619" i="1"/>
  <c r="Y621" i="1"/>
  <c r="Y622" i="1"/>
  <c r="Y642" i="1"/>
  <c r="Y653" i="1"/>
  <c r="Y654" i="1"/>
  <c r="Y671" i="1"/>
  <c r="Y673" i="1"/>
  <c r="Y674" i="1"/>
  <c r="Y676" i="1"/>
  <c r="Y683" i="1"/>
  <c r="Y685" i="1"/>
  <c r="Y689" i="1"/>
  <c r="Y691" i="1"/>
  <c r="Y694" i="1"/>
  <c r="Y698" i="1"/>
  <c r="Y701" i="1"/>
  <c r="Y703" i="1"/>
  <c r="Y707" i="1"/>
  <c r="Y715" i="1"/>
  <c r="Y729" i="1"/>
  <c r="AJ703" i="1" l="1"/>
  <c r="AJ676" i="1"/>
  <c r="AJ621" i="1"/>
  <c r="AJ570" i="1"/>
  <c r="AJ530" i="1"/>
  <c r="AJ513" i="1"/>
  <c r="AJ485" i="1"/>
  <c r="AJ447" i="1"/>
  <c r="AJ352" i="1"/>
  <c r="AJ295" i="1"/>
  <c r="AJ250" i="1"/>
  <c r="AJ197" i="1"/>
  <c r="AJ118" i="1"/>
  <c r="AJ109" i="1"/>
  <c r="AJ694" i="1"/>
  <c r="AJ671" i="1"/>
  <c r="AJ588" i="1"/>
  <c r="AJ545" i="1"/>
  <c r="AJ526" i="1"/>
  <c r="AJ501" i="1"/>
  <c r="AJ482" i="1"/>
  <c r="AJ444" i="1"/>
  <c r="AJ308" i="1"/>
  <c r="AJ256" i="1"/>
  <c r="AJ198" i="1"/>
  <c r="AJ147" i="1"/>
  <c r="AJ59" i="1"/>
  <c r="AJ715" i="1"/>
  <c r="AJ698" i="1"/>
  <c r="AJ685" i="1"/>
  <c r="AJ673" i="1"/>
  <c r="AJ642" i="1"/>
  <c r="AJ595" i="1"/>
  <c r="AJ574" i="1"/>
  <c r="AJ562" i="1"/>
  <c r="AJ535" i="1"/>
  <c r="AJ528" i="1"/>
  <c r="AJ522" i="1"/>
  <c r="AJ503" i="1"/>
  <c r="AJ487" i="1"/>
  <c r="AJ483" i="1"/>
  <c r="AJ463" i="1"/>
  <c r="AJ445" i="1"/>
  <c r="AJ381" i="1"/>
  <c r="AJ315" i="1"/>
  <c r="AJ292" i="1"/>
  <c r="AJ258" i="1"/>
  <c r="AJ215" i="1"/>
  <c r="AJ200" i="1"/>
  <c r="AJ193" i="1"/>
  <c r="AJ166" i="1"/>
  <c r="AJ130" i="1"/>
  <c r="AJ114" i="1"/>
  <c r="AJ103" i="1"/>
  <c r="AJ34" i="1"/>
  <c r="AJ691" i="1"/>
  <c r="AJ654" i="1"/>
  <c r="AJ586" i="1"/>
  <c r="AJ540" i="1"/>
  <c r="AJ524" i="1"/>
  <c r="AJ492" i="1"/>
  <c r="AJ477" i="1"/>
  <c r="AJ428" i="1"/>
  <c r="AJ278" i="1"/>
  <c r="AJ209" i="1"/>
  <c r="AJ174" i="1"/>
  <c r="AJ141" i="1"/>
  <c r="AJ56" i="1"/>
  <c r="AJ707" i="1"/>
  <c r="AJ683" i="1"/>
  <c r="AJ622" i="1"/>
  <c r="AJ573" i="1"/>
  <c r="AJ532" i="1"/>
  <c r="AJ514" i="1"/>
  <c r="AJ486" i="1"/>
  <c r="AJ459" i="1"/>
  <c r="AJ353" i="1"/>
  <c r="AJ290" i="1"/>
  <c r="AJ210" i="1"/>
  <c r="AJ192" i="1"/>
  <c r="AJ129" i="1"/>
  <c r="AJ112" i="1"/>
  <c r="AJ729" i="1"/>
  <c r="AJ701" i="1"/>
  <c r="AJ689" i="1"/>
  <c r="AJ674" i="1"/>
  <c r="AJ653" i="1"/>
  <c r="AJ619" i="1"/>
  <c r="AJ575" i="1"/>
  <c r="AJ565" i="1"/>
  <c r="AJ538" i="1"/>
  <c r="AJ529" i="1"/>
  <c r="AJ523" i="1"/>
  <c r="AJ504" i="1"/>
  <c r="AJ488" i="1"/>
  <c r="AJ484" i="1"/>
  <c r="AJ471" i="1"/>
  <c r="AJ446" i="1"/>
  <c r="AJ406" i="1"/>
  <c r="AJ320" i="1"/>
  <c r="AJ293" i="1"/>
  <c r="AJ259" i="1"/>
  <c r="AJ237" i="1"/>
  <c r="AJ201" i="1"/>
  <c r="AJ196" i="1"/>
  <c r="AJ171" i="1"/>
  <c r="AJ131" i="1"/>
  <c r="AJ116" i="1"/>
  <c r="AJ106" i="1"/>
  <c r="AJ44" i="1"/>
  <c r="T34" i="1"/>
  <c r="T44" i="1"/>
  <c r="T56" i="1"/>
  <c r="T59" i="1"/>
  <c r="T103" i="1"/>
  <c r="T106" i="1"/>
  <c r="T109" i="1"/>
  <c r="T112" i="1"/>
  <c r="T114" i="1"/>
  <c r="T116" i="1"/>
  <c r="T118" i="1"/>
  <c r="T129" i="1"/>
  <c r="T130" i="1"/>
  <c r="T131" i="1"/>
  <c r="T141" i="1"/>
  <c r="T147" i="1"/>
  <c r="T166" i="1"/>
  <c r="T171" i="1"/>
  <c r="T174" i="1"/>
  <c r="T192" i="1"/>
  <c r="T193" i="1"/>
  <c r="T196" i="1"/>
  <c r="T197" i="1"/>
  <c r="T198" i="1"/>
  <c r="T200" i="1"/>
  <c r="T201" i="1"/>
  <c r="T209" i="1"/>
  <c r="T210" i="1"/>
  <c r="T215" i="1"/>
  <c r="T237" i="1"/>
  <c r="T250" i="1"/>
  <c r="T256" i="1"/>
  <c r="T258" i="1"/>
  <c r="T259" i="1"/>
  <c r="T278" i="1"/>
  <c r="T290" i="1"/>
  <c r="T292" i="1"/>
  <c r="T293" i="1"/>
  <c r="T295" i="1"/>
  <c r="T308" i="1"/>
  <c r="T315" i="1"/>
  <c r="T320" i="1"/>
  <c r="T352" i="1"/>
  <c r="T353" i="1"/>
  <c r="T381" i="1"/>
  <c r="T406" i="1"/>
  <c r="T428" i="1"/>
  <c r="T444" i="1"/>
  <c r="T445" i="1"/>
  <c r="T446" i="1"/>
  <c r="T447" i="1"/>
  <c r="T459" i="1"/>
  <c r="T463" i="1"/>
  <c r="T471" i="1"/>
  <c r="T477" i="1"/>
  <c r="T482" i="1"/>
  <c r="T483" i="1"/>
  <c r="T484" i="1"/>
  <c r="T485" i="1"/>
  <c r="T486" i="1"/>
  <c r="T487" i="1"/>
  <c r="T488" i="1"/>
  <c r="T492" i="1"/>
  <c r="T501" i="1"/>
  <c r="T503" i="1"/>
  <c r="T504" i="1"/>
  <c r="T513" i="1"/>
  <c r="T514" i="1"/>
  <c r="T522" i="1"/>
  <c r="T523" i="1"/>
  <c r="T524" i="1"/>
  <c r="T526" i="1"/>
  <c r="T528" i="1"/>
  <c r="T529" i="1"/>
  <c r="T530" i="1"/>
  <c r="T532" i="1"/>
  <c r="T535" i="1"/>
  <c r="T538" i="1"/>
  <c r="T540" i="1"/>
  <c r="T545" i="1"/>
  <c r="T562" i="1"/>
  <c r="T565" i="1"/>
  <c r="T570" i="1"/>
  <c r="T573" i="1"/>
  <c r="T574" i="1"/>
  <c r="T575" i="1"/>
  <c r="T586" i="1"/>
  <c r="T588" i="1"/>
  <c r="T595" i="1"/>
  <c r="T619" i="1"/>
  <c r="T621" i="1"/>
  <c r="T622" i="1"/>
  <c r="T642" i="1"/>
  <c r="T653" i="1"/>
  <c r="T654" i="1"/>
  <c r="T671" i="1"/>
  <c r="T673" i="1"/>
  <c r="T674" i="1"/>
  <c r="T676" i="1"/>
  <c r="T683" i="1"/>
  <c r="T685" i="1"/>
  <c r="T689" i="1"/>
  <c r="T691" i="1"/>
  <c r="T694" i="1"/>
  <c r="T698" i="1"/>
  <c r="T701" i="1"/>
  <c r="T703" i="1"/>
  <c r="T707" i="1"/>
  <c r="T715" i="1"/>
  <c r="T729" i="1"/>
  <c r="AE1" i="1" l="1"/>
  <c r="V737" i="1" l="1"/>
  <c r="Q737" i="1"/>
  <c r="V736" i="1"/>
  <c r="Q736" i="1"/>
  <c r="AC724" i="1" l="1"/>
  <c r="AB724" i="1"/>
  <c r="AA724" i="1"/>
  <c r="AC705" i="1"/>
  <c r="AB705" i="1"/>
  <c r="AA705" i="1"/>
  <c r="AB694" i="1"/>
  <c r="AC694" i="1"/>
  <c r="AA694" i="1"/>
  <c r="AC683" i="1"/>
  <c r="AB683" i="1"/>
  <c r="AA683" i="1"/>
  <c r="AC654" i="1"/>
  <c r="AB654" i="1"/>
  <c r="AA654" i="1"/>
  <c r="AC633" i="1"/>
  <c r="AB633" i="1"/>
  <c r="AA633" i="1"/>
  <c r="AC613" i="1"/>
  <c r="AB613" i="1"/>
  <c r="AA613" i="1"/>
  <c r="AC576" i="1"/>
  <c r="AB576" i="1"/>
  <c r="AA576" i="1"/>
  <c r="AC567" i="1"/>
  <c r="AA567" i="1"/>
  <c r="AB567" i="1"/>
  <c r="AC545" i="1"/>
  <c r="AB545" i="1"/>
  <c r="AA545" i="1"/>
  <c r="AC526" i="1"/>
  <c r="AB526" i="1"/>
  <c r="AA526" i="1"/>
  <c r="AC514" i="1"/>
  <c r="AB514" i="1"/>
  <c r="AA514" i="1"/>
  <c r="AC501" i="1"/>
  <c r="AB501" i="1"/>
  <c r="AA501" i="1"/>
  <c r="AB490" i="1"/>
  <c r="AA490" i="1"/>
  <c r="AC490" i="1"/>
  <c r="AC482" i="1"/>
  <c r="AA482" i="1"/>
  <c r="AB482" i="1"/>
  <c r="AC467" i="1"/>
  <c r="AB467" i="1"/>
  <c r="AA467" i="1"/>
  <c r="AB447" i="1"/>
  <c r="AA447" i="1"/>
  <c r="AC447" i="1"/>
  <c r="AC439" i="1"/>
  <c r="AB439" i="1"/>
  <c r="AA439" i="1"/>
  <c r="AC425" i="1"/>
  <c r="AB425" i="1"/>
  <c r="AA425" i="1"/>
  <c r="AA418" i="1"/>
  <c r="AC418" i="1"/>
  <c r="AB418" i="1"/>
  <c r="AC407" i="1"/>
  <c r="AA407" i="1"/>
  <c r="AB407" i="1"/>
  <c r="AC397" i="1"/>
  <c r="AB397" i="1"/>
  <c r="AA397" i="1"/>
  <c r="AC381" i="1"/>
  <c r="AB381" i="1"/>
  <c r="AA381" i="1"/>
  <c r="AC363" i="1"/>
  <c r="AB363" i="1"/>
  <c r="AA363" i="1"/>
  <c r="AC349" i="1"/>
  <c r="AB349" i="1"/>
  <c r="AA349" i="1"/>
  <c r="AC318" i="1"/>
  <c r="AA318" i="1"/>
  <c r="AB318" i="1"/>
  <c r="AC301" i="1"/>
  <c r="AB301" i="1"/>
  <c r="AA301" i="1"/>
  <c r="AC292" i="1"/>
  <c r="AB292" i="1"/>
  <c r="AA292" i="1"/>
  <c r="AC280" i="1"/>
  <c r="AB280" i="1"/>
  <c r="AA280" i="1"/>
  <c r="AC268" i="1"/>
  <c r="AA268" i="1"/>
  <c r="AB268" i="1"/>
  <c r="AC254" i="1"/>
  <c r="AA254" i="1"/>
  <c r="AB254" i="1"/>
  <c r="AC241" i="1"/>
  <c r="AB241" i="1"/>
  <c r="AA241" i="1"/>
  <c r="AC215" i="1"/>
  <c r="AA215" i="1"/>
  <c r="AB215" i="1"/>
  <c r="AC208" i="1"/>
  <c r="AB208" i="1"/>
  <c r="AA208" i="1"/>
  <c r="AC198" i="1"/>
  <c r="AB198" i="1"/>
  <c r="AA198" i="1"/>
  <c r="AC175" i="1"/>
  <c r="AB175" i="1"/>
  <c r="AA175" i="1"/>
  <c r="AC152" i="1"/>
  <c r="AA152" i="1"/>
  <c r="AB152" i="1"/>
  <c r="AC129" i="1"/>
  <c r="AB129" i="1"/>
  <c r="AA129" i="1"/>
  <c r="AC106" i="1"/>
  <c r="AA106" i="1"/>
  <c r="AB106" i="1"/>
  <c r="AC71" i="1"/>
  <c r="AA71" i="1"/>
  <c r="AB71" i="1"/>
  <c r="AC52" i="1"/>
  <c r="AA52" i="1"/>
  <c r="AB52" i="1"/>
  <c r="AC710" i="1"/>
  <c r="AB710" i="1"/>
  <c r="AA710" i="1"/>
  <c r="AC702" i="1"/>
  <c r="AB702" i="1"/>
  <c r="AA702" i="1"/>
  <c r="AC691" i="1"/>
  <c r="AA691" i="1"/>
  <c r="AB691" i="1"/>
  <c r="AC674" i="1"/>
  <c r="AB674" i="1"/>
  <c r="AA674" i="1"/>
  <c r="AC645" i="1"/>
  <c r="AB645" i="1"/>
  <c r="AA645" i="1"/>
  <c r="AC622" i="1"/>
  <c r="AB622" i="1"/>
  <c r="AA622" i="1"/>
  <c r="AB607" i="1"/>
  <c r="AC607" i="1"/>
  <c r="AA607" i="1"/>
  <c r="AC573" i="1"/>
  <c r="AB573" i="1"/>
  <c r="AA573" i="1"/>
  <c r="AC556" i="1"/>
  <c r="AB556" i="1"/>
  <c r="AA556" i="1"/>
  <c r="AC535" i="1"/>
  <c r="AB535" i="1"/>
  <c r="AA535" i="1"/>
  <c r="AB522" i="1"/>
  <c r="AC522" i="1"/>
  <c r="AA522" i="1"/>
  <c r="AC507" i="1"/>
  <c r="AB507" i="1"/>
  <c r="AA507" i="1"/>
  <c r="AB498" i="1"/>
  <c r="AA498" i="1"/>
  <c r="AC498" i="1"/>
  <c r="AC487" i="1"/>
  <c r="AB487" i="1"/>
  <c r="AA487" i="1"/>
  <c r="AB479" i="1"/>
  <c r="AC479" i="1"/>
  <c r="AA479" i="1"/>
  <c r="AC464" i="1"/>
  <c r="AB464" i="1"/>
  <c r="AA464" i="1"/>
  <c r="AC444" i="1"/>
  <c r="AB444" i="1"/>
  <c r="AA444" i="1"/>
  <c r="AC432" i="1"/>
  <c r="AB432" i="1"/>
  <c r="AA432" i="1"/>
  <c r="AC422" i="1"/>
  <c r="AB422" i="1"/>
  <c r="AA422" i="1"/>
  <c r="AC404" i="1"/>
  <c r="AB404" i="1"/>
  <c r="AA404" i="1"/>
  <c r="AC365" i="1"/>
  <c r="AB365" i="1"/>
  <c r="AA365" i="1"/>
  <c r="AC320" i="1"/>
  <c r="AB320" i="1"/>
  <c r="AA320" i="1"/>
  <c r="AC293" i="1"/>
  <c r="AB293" i="1"/>
  <c r="AA293" i="1"/>
  <c r="AC269" i="1"/>
  <c r="AB269" i="1"/>
  <c r="AA269" i="1"/>
  <c r="AC243" i="1"/>
  <c r="AA243" i="1"/>
  <c r="AB243" i="1"/>
  <c r="AC209" i="1"/>
  <c r="AB209" i="1"/>
  <c r="AA209" i="1"/>
  <c r="AB195" i="1"/>
  <c r="AC195" i="1"/>
  <c r="AA195" i="1"/>
  <c r="AC171" i="1"/>
  <c r="AB171" i="1"/>
  <c r="AA171" i="1"/>
  <c r="AC138" i="1"/>
  <c r="AA138" i="1"/>
  <c r="AB138" i="1"/>
  <c r="AC116" i="1"/>
  <c r="AA116" i="1"/>
  <c r="AB116" i="1"/>
  <c r="AA94" i="1"/>
  <c r="AC94" i="1"/>
  <c r="AB94" i="1"/>
  <c r="AC57" i="1"/>
  <c r="AB57" i="1"/>
  <c r="AA57" i="1"/>
  <c r="AC31" i="1"/>
  <c r="AA31" i="1"/>
  <c r="AB31" i="1"/>
  <c r="AC729" i="1"/>
  <c r="AB729" i="1"/>
  <c r="AA729" i="1"/>
  <c r="AC732" i="1"/>
  <c r="AB732" i="1"/>
  <c r="AA732" i="1"/>
  <c r="AC716" i="1"/>
  <c r="AB716" i="1"/>
  <c r="AA716" i="1"/>
  <c r="AC708" i="1"/>
  <c r="AB708" i="1"/>
  <c r="AA708" i="1"/>
  <c r="AC704" i="1"/>
  <c r="AB704" i="1"/>
  <c r="AA704" i="1"/>
  <c r="AC698" i="1"/>
  <c r="AB698" i="1"/>
  <c r="AA698" i="1"/>
  <c r="AC693" i="1"/>
  <c r="AB693" i="1"/>
  <c r="AA693" i="1"/>
  <c r="AC686" i="1"/>
  <c r="AB686" i="1"/>
  <c r="AA686" i="1"/>
  <c r="AC680" i="1"/>
  <c r="AB680" i="1"/>
  <c r="AA680" i="1"/>
  <c r="AB671" i="1"/>
  <c r="AC671" i="1"/>
  <c r="AA671" i="1"/>
  <c r="AC653" i="1"/>
  <c r="AB653" i="1"/>
  <c r="AA653" i="1"/>
  <c r="AC640" i="1"/>
  <c r="AB640" i="1"/>
  <c r="AA640" i="1"/>
  <c r="AC625" i="1"/>
  <c r="AB625" i="1"/>
  <c r="AA625" i="1"/>
  <c r="AC620" i="1"/>
  <c r="AB620" i="1"/>
  <c r="AA620" i="1"/>
  <c r="AC612" i="1"/>
  <c r="AB612" i="1"/>
  <c r="AA612" i="1"/>
  <c r="AC595" i="1"/>
  <c r="AB595" i="1"/>
  <c r="AA595" i="1"/>
  <c r="AB575" i="1"/>
  <c r="AA575" i="1"/>
  <c r="AC575" i="1"/>
  <c r="AC570" i="1"/>
  <c r="AB570" i="1"/>
  <c r="AA570" i="1"/>
  <c r="AC565" i="1"/>
  <c r="AB565" i="1"/>
  <c r="AA565" i="1"/>
  <c r="AB554" i="1"/>
  <c r="AA554" i="1"/>
  <c r="AC554" i="1"/>
  <c r="AC540" i="1"/>
  <c r="AB540" i="1"/>
  <c r="AA540" i="1"/>
  <c r="AC530" i="1"/>
  <c r="AB530" i="1"/>
  <c r="AA530" i="1"/>
  <c r="AC524" i="1"/>
  <c r="AB524" i="1"/>
  <c r="AA524" i="1"/>
  <c r="AC518" i="1"/>
  <c r="AB518" i="1"/>
  <c r="AA518" i="1"/>
  <c r="AC513" i="1"/>
  <c r="AB513" i="1"/>
  <c r="AA513" i="1"/>
  <c r="AC505" i="1"/>
  <c r="AB505" i="1"/>
  <c r="AA505" i="1"/>
  <c r="AC500" i="1"/>
  <c r="AB500" i="1"/>
  <c r="AA500" i="1"/>
  <c r="AC496" i="1"/>
  <c r="AB496" i="1"/>
  <c r="AA496" i="1"/>
  <c r="AC489" i="1"/>
  <c r="AB489" i="1"/>
  <c r="AA489" i="1"/>
  <c r="AC485" i="1"/>
  <c r="AB485" i="1"/>
  <c r="AA485" i="1"/>
  <c r="AC481" i="1"/>
  <c r="AB481" i="1"/>
  <c r="AA481" i="1"/>
  <c r="AC477" i="1"/>
  <c r="AB477" i="1"/>
  <c r="AA477" i="1"/>
  <c r="AC466" i="1"/>
  <c r="AB466" i="1"/>
  <c r="AA466" i="1"/>
  <c r="AC459" i="1"/>
  <c r="AB459" i="1"/>
  <c r="AA459" i="1"/>
  <c r="AC446" i="1"/>
  <c r="AB446" i="1"/>
  <c r="AA446" i="1"/>
  <c r="AC442" i="1"/>
  <c r="AB442" i="1"/>
  <c r="AA442" i="1"/>
  <c r="AC435" i="1"/>
  <c r="AA435" i="1"/>
  <c r="AB435" i="1"/>
  <c r="AC429" i="1"/>
  <c r="AB429" i="1"/>
  <c r="AA429" i="1"/>
  <c r="AC424" i="1"/>
  <c r="AB424" i="1"/>
  <c r="AA424" i="1"/>
  <c r="AC416" i="1"/>
  <c r="AB416" i="1"/>
  <c r="AA416" i="1"/>
  <c r="AB406" i="1"/>
  <c r="AA406" i="1"/>
  <c r="AC406" i="1"/>
  <c r="AC395" i="1"/>
  <c r="AB395" i="1"/>
  <c r="AA395" i="1"/>
  <c r="AC380" i="1"/>
  <c r="AA380" i="1"/>
  <c r="AB380" i="1"/>
  <c r="AC358" i="1"/>
  <c r="AB358" i="1"/>
  <c r="AA358" i="1"/>
  <c r="AC322" i="1"/>
  <c r="AA322" i="1"/>
  <c r="AB322" i="1"/>
  <c r="AB315" i="1"/>
  <c r="AC315" i="1"/>
  <c r="AA315" i="1"/>
  <c r="AC299" i="1"/>
  <c r="AB299" i="1"/>
  <c r="AA299" i="1"/>
  <c r="AC290" i="1"/>
  <c r="AA290" i="1"/>
  <c r="AB290" i="1"/>
  <c r="AC279" i="1"/>
  <c r="AA279" i="1"/>
  <c r="AB279" i="1"/>
  <c r="AB259" i="1"/>
  <c r="AC259" i="1"/>
  <c r="AA259" i="1"/>
  <c r="AC253" i="1"/>
  <c r="AB253" i="1"/>
  <c r="AA253" i="1"/>
  <c r="AC237" i="1"/>
  <c r="AB237" i="1"/>
  <c r="AA237" i="1"/>
  <c r="AC214" i="1"/>
  <c r="AB214" i="1"/>
  <c r="AA214" i="1"/>
  <c r="AB203" i="1"/>
  <c r="AA203" i="1"/>
  <c r="AC203" i="1"/>
  <c r="AC197" i="1"/>
  <c r="AB197" i="1"/>
  <c r="AA197" i="1"/>
  <c r="AC192" i="1"/>
  <c r="AB192" i="1"/>
  <c r="AA192" i="1"/>
  <c r="AA174" i="1"/>
  <c r="AB174" i="1"/>
  <c r="AC174" i="1"/>
  <c r="AC157" i="1"/>
  <c r="AB157" i="1"/>
  <c r="AA157" i="1"/>
  <c r="AC147" i="1"/>
  <c r="AA147" i="1"/>
  <c r="AB147" i="1"/>
  <c r="AC132" i="1"/>
  <c r="AA132" i="1"/>
  <c r="AB132" i="1"/>
  <c r="AC121" i="1"/>
  <c r="AB121" i="1"/>
  <c r="AA121" i="1"/>
  <c r="AC114" i="1"/>
  <c r="AA114" i="1"/>
  <c r="AB114" i="1"/>
  <c r="AC103" i="1"/>
  <c r="AA103" i="1"/>
  <c r="AB103" i="1"/>
  <c r="AC79" i="1"/>
  <c r="AA79" i="1"/>
  <c r="AB79" i="1"/>
  <c r="AC69" i="1"/>
  <c r="AB69" i="1"/>
  <c r="AA69" i="1"/>
  <c r="AC55" i="1"/>
  <c r="AA55" i="1"/>
  <c r="AB55" i="1"/>
  <c r="AC44" i="1"/>
  <c r="AB44" i="1"/>
  <c r="AA44" i="1"/>
  <c r="AB27" i="1"/>
  <c r="AC27" i="1"/>
  <c r="AA27" i="1"/>
  <c r="AC733" i="1"/>
  <c r="AB733" i="1"/>
  <c r="AA733" i="1"/>
  <c r="AC709" i="1"/>
  <c r="AB709" i="1"/>
  <c r="AA709" i="1"/>
  <c r="AC701" i="1"/>
  <c r="AB701" i="1"/>
  <c r="AA701" i="1"/>
  <c r="AC689" i="1"/>
  <c r="AB689" i="1"/>
  <c r="AA689" i="1"/>
  <c r="AC673" i="1"/>
  <c r="AB673" i="1"/>
  <c r="AA673" i="1"/>
  <c r="AC642" i="1"/>
  <c r="AB642" i="1"/>
  <c r="AA642" i="1"/>
  <c r="AC621" i="1"/>
  <c r="AB621" i="1"/>
  <c r="AA621" i="1"/>
  <c r="AC606" i="1"/>
  <c r="AA606" i="1"/>
  <c r="AB606" i="1"/>
  <c r="AC572" i="1"/>
  <c r="AB572" i="1"/>
  <c r="AA572" i="1"/>
  <c r="AC555" i="1"/>
  <c r="AB555" i="1"/>
  <c r="AA555" i="1"/>
  <c r="AC532" i="1"/>
  <c r="AB532" i="1"/>
  <c r="AA532" i="1"/>
  <c r="AB519" i="1"/>
  <c r="AA519" i="1"/>
  <c r="AC519" i="1"/>
  <c r="AC506" i="1"/>
  <c r="AB506" i="1"/>
  <c r="AA506" i="1"/>
  <c r="AC497" i="1"/>
  <c r="AB497" i="1"/>
  <c r="AA497" i="1"/>
  <c r="AC486" i="1"/>
  <c r="AB486" i="1"/>
  <c r="AA486" i="1"/>
  <c r="AC478" i="1"/>
  <c r="AA478" i="1"/>
  <c r="AB478" i="1"/>
  <c r="AC463" i="1"/>
  <c r="AB463" i="1"/>
  <c r="AA463" i="1"/>
  <c r="AC443" i="1"/>
  <c r="AB443" i="1"/>
  <c r="AA443" i="1"/>
  <c r="AA430" i="1"/>
  <c r="AC430" i="1"/>
  <c r="AB430" i="1"/>
  <c r="AC194" i="1"/>
  <c r="AA194" i="1"/>
  <c r="AB194" i="1"/>
  <c r="AC162" i="1"/>
  <c r="AA162" i="1"/>
  <c r="AB162" i="1"/>
  <c r="AC133" i="1"/>
  <c r="AB133" i="1"/>
  <c r="AA133" i="1"/>
  <c r="AA115" i="1"/>
  <c r="AC115" i="1"/>
  <c r="AB115" i="1"/>
  <c r="AC80" i="1"/>
  <c r="AB80" i="1"/>
  <c r="AA80" i="1"/>
  <c r="AC56" i="1"/>
  <c r="AA56" i="1"/>
  <c r="AB56" i="1"/>
  <c r="AA30" i="1"/>
  <c r="AC30" i="1"/>
  <c r="AB30" i="1"/>
  <c r="AB726" i="1"/>
  <c r="AA726" i="1"/>
  <c r="AC726" i="1"/>
  <c r="AC706" i="1"/>
  <c r="AB706" i="1"/>
  <c r="AA706" i="1"/>
  <c r="AC695" i="1"/>
  <c r="AB695" i="1"/>
  <c r="AA695" i="1"/>
  <c r="AC684" i="1"/>
  <c r="AB684" i="1"/>
  <c r="AA684" i="1"/>
  <c r="AB662" i="1"/>
  <c r="AA662" i="1"/>
  <c r="AC662" i="1"/>
  <c r="AC634" i="1"/>
  <c r="AB634" i="1"/>
  <c r="AA634" i="1"/>
  <c r="AC617" i="1"/>
  <c r="AB617" i="1"/>
  <c r="AA617" i="1"/>
  <c r="AB586" i="1"/>
  <c r="AC586" i="1"/>
  <c r="AA586" i="1"/>
  <c r="AC568" i="1"/>
  <c r="AB568" i="1"/>
  <c r="AA568" i="1"/>
  <c r="AC552" i="1"/>
  <c r="AB552" i="1"/>
  <c r="AA552" i="1"/>
  <c r="AC528" i="1"/>
  <c r="AB528" i="1"/>
  <c r="AA528" i="1"/>
  <c r="AC516" i="1"/>
  <c r="AB516" i="1"/>
  <c r="AA516" i="1"/>
  <c r="AC503" i="1"/>
  <c r="AB503" i="1"/>
  <c r="AA503" i="1"/>
  <c r="AC492" i="1"/>
  <c r="AB492" i="1"/>
  <c r="AA492" i="1"/>
  <c r="AC483" i="1"/>
  <c r="AB483" i="1"/>
  <c r="AA483" i="1"/>
  <c r="AC468" i="1"/>
  <c r="AB468" i="1"/>
  <c r="AA468" i="1"/>
  <c r="AC456" i="1"/>
  <c r="AA456" i="1"/>
  <c r="AB456" i="1"/>
  <c r="AC440" i="1"/>
  <c r="AB440" i="1"/>
  <c r="AA440" i="1"/>
  <c r="AC427" i="1"/>
  <c r="AB427" i="1"/>
  <c r="AA427" i="1"/>
  <c r="AC411" i="1"/>
  <c r="AB411" i="1"/>
  <c r="AA411" i="1"/>
  <c r="AA382" i="1"/>
  <c r="AC382" i="1"/>
  <c r="AB382" i="1"/>
  <c r="AC352" i="1"/>
  <c r="AB352" i="1"/>
  <c r="AA352" i="1"/>
  <c r="AC307" i="1"/>
  <c r="AA307" i="1"/>
  <c r="AB307" i="1"/>
  <c r="AC281" i="1"/>
  <c r="AB281" i="1"/>
  <c r="AA281" i="1"/>
  <c r="AC256" i="1"/>
  <c r="AB256" i="1"/>
  <c r="AA256" i="1"/>
  <c r="AC223" i="1"/>
  <c r="AB223" i="1"/>
  <c r="AA223" i="1"/>
  <c r="AC200" i="1"/>
  <c r="AB200" i="1"/>
  <c r="AA200" i="1"/>
  <c r="AC190" i="1"/>
  <c r="AA190" i="1"/>
  <c r="AB190" i="1"/>
  <c r="AC154" i="1"/>
  <c r="AA154" i="1"/>
  <c r="AB154" i="1"/>
  <c r="AC130" i="1"/>
  <c r="AB130" i="1"/>
  <c r="AA130" i="1"/>
  <c r="AC109" i="1"/>
  <c r="AB109" i="1"/>
  <c r="AA109" i="1"/>
  <c r="AB75" i="1"/>
  <c r="AA75" i="1"/>
  <c r="AC75" i="1"/>
  <c r="AC53" i="1"/>
  <c r="AB53" i="1"/>
  <c r="AA53" i="1"/>
  <c r="AC10" i="1"/>
  <c r="AA10" i="1"/>
  <c r="AB10" i="1"/>
  <c r="AC715" i="1"/>
  <c r="AB715" i="1"/>
  <c r="AA715" i="1"/>
  <c r="AC707" i="1"/>
  <c r="AB707" i="1"/>
  <c r="AA707" i="1"/>
  <c r="AB703" i="1"/>
  <c r="AA703" i="1"/>
  <c r="AC703" i="1"/>
  <c r="AC696" i="1"/>
  <c r="AB696" i="1"/>
  <c r="AA696" i="1"/>
  <c r="AC692" i="1"/>
  <c r="AB692" i="1"/>
  <c r="AA692" i="1"/>
  <c r="AC685" i="1"/>
  <c r="AB685" i="1"/>
  <c r="AA685" i="1"/>
  <c r="AC676" i="1"/>
  <c r="AB676" i="1"/>
  <c r="AA676" i="1"/>
  <c r="AC667" i="1"/>
  <c r="AB667" i="1"/>
  <c r="AA667" i="1"/>
  <c r="AB650" i="1"/>
  <c r="AC650" i="1"/>
  <c r="AA650" i="1"/>
  <c r="AB639" i="1"/>
  <c r="AA639" i="1"/>
  <c r="AC639" i="1"/>
  <c r="AC624" i="1"/>
  <c r="AB624" i="1"/>
  <c r="AA624" i="1"/>
  <c r="AC619" i="1"/>
  <c r="AB619" i="1"/>
  <c r="AA619" i="1"/>
  <c r="AC611" i="1"/>
  <c r="AB611" i="1"/>
  <c r="AA611" i="1"/>
  <c r="AC588" i="1"/>
  <c r="AB588" i="1"/>
  <c r="AA588" i="1"/>
  <c r="AC574" i="1"/>
  <c r="AB574" i="1"/>
  <c r="AA574" i="1"/>
  <c r="AC569" i="1"/>
  <c r="AB569" i="1"/>
  <c r="AA569" i="1"/>
  <c r="AB562" i="1"/>
  <c r="AA562" i="1"/>
  <c r="AC562" i="1"/>
  <c r="AC553" i="1"/>
  <c r="AB553" i="1"/>
  <c r="AA553" i="1"/>
  <c r="AC538" i="1"/>
  <c r="AB538" i="1"/>
  <c r="AA538" i="1"/>
  <c r="AC529" i="1"/>
  <c r="AB529" i="1"/>
  <c r="AA529" i="1"/>
  <c r="AC523" i="1"/>
  <c r="AB523" i="1"/>
  <c r="AA523" i="1"/>
  <c r="AC517" i="1"/>
  <c r="AB517" i="1"/>
  <c r="AA517" i="1"/>
  <c r="AC508" i="1"/>
  <c r="AB508" i="1"/>
  <c r="AA508" i="1"/>
  <c r="AC504" i="1"/>
  <c r="AB504" i="1"/>
  <c r="AA504" i="1"/>
  <c r="AC499" i="1"/>
  <c r="AA499" i="1"/>
  <c r="AB499" i="1"/>
  <c r="AC495" i="1"/>
  <c r="AB495" i="1"/>
  <c r="AA495" i="1"/>
  <c r="AC488" i="1"/>
  <c r="AB488" i="1"/>
  <c r="AA488" i="1"/>
  <c r="AC484" i="1"/>
  <c r="AB484" i="1"/>
  <c r="AA484" i="1"/>
  <c r="AC480" i="1"/>
  <c r="AB480" i="1"/>
  <c r="AA480" i="1"/>
  <c r="AC471" i="1"/>
  <c r="AB471" i="1"/>
  <c r="AA471" i="1"/>
  <c r="AC465" i="1"/>
  <c r="AB465" i="1"/>
  <c r="AA465" i="1"/>
  <c r="AC457" i="1"/>
  <c r="AB457" i="1"/>
  <c r="AA457" i="1"/>
  <c r="AC445" i="1"/>
  <c r="AB445" i="1"/>
  <c r="AA445" i="1"/>
  <c r="AC441" i="1"/>
  <c r="AB441" i="1"/>
  <c r="AA441" i="1"/>
  <c r="AC433" i="1"/>
  <c r="AB433" i="1"/>
  <c r="AA433" i="1"/>
  <c r="AC428" i="1"/>
  <c r="AA428" i="1"/>
  <c r="AB428" i="1"/>
  <c r="AC423" i="1"/>
  <c r="AB423" i="1"/>
  <c r="AA423" i="1"/>
  <c r="AC413" i="1"/>
  <c r="AB413" i="1"/>
  <c r="AA413" i="1"/>
  <c r="AC405" i="1"/>
  <c r="AB405" i="1"/>
  <c r="AA405" i="1"/>
  <c r="AC390" i="1"/>
  <c r="AB390" i="1"/>
  <c r="AA390" i="1"/>
  <c r="AC369" i="1"/>
  <c r="AB369" i="1"/>
  <c r="AA369" i="1"/>
  <c r="AC353" i="1"/>
  <c r="AB353" i="1"/>
  <c r="AA353" i="1"/>
  <c r="AC321" i="1"/>
  <c r="AB321" i="1"/>
  <c r="AA321" i="1"/>
  <c r="AC308" i="1"/>
  <c r="AB308" i="1"/>
  <c r="AA308" i="1"/>
  <c r="AC295" i="1"/>
  <c r="AB295" i="1"/>
  <c r="AA295" i="1"/>
  <c r="AC282" i="1"/>
  <c r="AA282" i="1"/>
  <c r="AB282" i="1"/>
  <c r="AC278" i="1"/>
  <c r="AB278" i="1"/>
  <c r="AA278" i="1"/>
  <c r="AC258" i="1"/>
  <c r="AA258" i="1"/>
  <c r="AB258" i="1"/>
  <c r="AC250" i="1"/>
  <c r="AA250" i="1"/>
  <c r="AB250" i="1"/>
  <c r="AC233" i="1"/>
  <c r="AB233" i="1"/>
  <c r="AA233" i="1"/>
  <c r="AC210" i="1"/>
  <c r="AA210" i="1"/>
  <c r="AB210" i="1"/>
  <c r="AC201" i="1"/>
  <c r="AB201" i="1"/>
  <c r="AA201" i="1"/>
  <c r="AC196" i="1"/>
  <c r="AB196" i="1"/>
  <c r="AA196" i="1"/>
  <c r="AC191" i="1"/>
  <c r="AB191" i="1"/>
  <c r="AA191" i="1"/>
  <c r="AC172" i="1"/>
  <c r="AA172" i="1"/>
  <c r="AB172" i="1"/>
  <c r="AB155" i="1"/>
  <c r="AC155" i="1"/>
  <c r="AA155" i="1"/>
  <c r="AC141" i="1"/>
  <c r="AB141" i="1"/>
  <c r="AA141" i="1"/>
  <c r="AA131" i="1"/>
  <c r="AB131" i="1"/>
  <c r="AC131" i="1"/>
  <c r="AC118" i="1"/>
  <c r="AB118" i="1"/>
  <c r="AA118" i="1"/>
  <c r="AC112" i="1"/>
  <c r="AB112" i="1"/>
  <c r="AA112" i="1"/>
  <c r="AC97" i="1"/>
  <c r="AB97" i="1"/>
  <c r="AA97" i="1"/>
  <c r="AC77" i="1"/>
  <c r="AB77" i="1"/>
  <c r="AA77" i="1"/>
  <c r="AB59" i="1"/>
  <c r="AC59" i="1"/>
  <c r="AA59" i="1"/>
  <c r="AC54" i="1"/>
  <c r="AB54" i="1"/>
  <c r="AA54" i="1"/>
  <c r="AC34" i="1"/>
  <c r="AA34" i="1"/>
  <c r="AB34" i="1"/>
  <c r="AC23" i="1"/>
  <c r="AB23" i="1"/>
  <c r="AA23" i="1"/>
  <c r="AK508" i="1" l="1"/>
  <c r="AO77" i="1"/>
  <c r="AL77" i="1"/>
  <c r="AK118" i="1"/>
  <c r="AO172" i="1"/>
  <c r="AL172" i="1"/>
  <c r="AO233" i="1"/>
  <c r="AL233" i="1"/>
  <c r="AK321" i="1"/>
  <c r="AM523" i="1"/>
  <c r="AO23" i="1"/>
  <c r="AL23" i="1"/>
  <c r="AK59" i="1"/>
  <c r="AO131" i="1"/>
  <c r="AL131" i="1"/>
  <c r="AM196" i="1"/>
  <c r="AK278" i="1"/>
  <c r="AM369" i="1"/>
  <c r="AM423" i="1"/>
  <c r="AM445" i="1"/>
  <c r="AK488" i="1"/>
  <c r="AO517" i="1"/>
  <c r="AL517" i="1"/>
  <c r="AM34" i="1"/>
  <c r="AM97" i="1"/>
  <c r="AM141" i="1"/>
  <c r="AO191" i="1"/>
  <c r="AL191" i="1"/>
  <c r="AO210" i="1"/>
  <c r="AL210" i="1"/>
  <c r="AM250" i="1"/>
  <c r="AK282" i="1"/>
  <c r="AM295" i="1"/>
  <c r="AO353" i="1"/>
  <c r="AL353" i="1"/>
  <c r="AK405" i="1"/>
  <c r="AO413" i="1"/>
  <c r="AL413" i="1"/>
  <c r="AK433" i="1"/>
  <c r="AL441" i="1"/>
  <c r="AO441" i="1"/>
  <c r="AK465" i="1"/>
  <c r="AO471" i="1"/>
  <c r="AL471" i="1"/>
  <c r="AM480" i="1"/>
  <c r="AO495" i="1"/>
  <c r="AL495" i="1"/>
  <c r="AM499" i="1"/>
  <c r="AK538" i="1"/>
  <c r="AO562" i="1"/>
  <c r="AL562" i="1"/>
  <c r="AK624" i="1"/>
  <c r="AK676" i="1"/>
  <c r="AO707" i="1"/>
  <c r="AL707" i="1"/>
  <c r="AO154" i="1"/>
  <c r="AL154" i="1"/>
  <c r="AL281" i="1"/>
  <c r="AO281" i="1"/>
  <c r="AO411" i="1"/>
  <c r="AL411" i="1"/>
  <c r="AM483" i="1"/>
  <c r="AK568" i="1"/>
  <c r="AM695" i="1"/>
  <c r="AO115" i="1"/>
  <c r="AL115" i="1"/>
  <c r="AO443" i="1"/>
  <c r="AL443" i="1"/>
  <c r="AO497" i="1"/>
  <c r="AL497" i="1"/>
  <c r="AO555" i="1"/>
  <c r="AL555" i="1"/>
  <c r="AM673" i="1"/>
  <c r="AK44" i="1"/>
  <c r="AK114" i="1"/>
  <c r="AO157" i="1"/>
  <c r="AL157" i="1"/>
  <c r="AM214" i="1"/>
  <c r="AM279" i="1"/>
  <c r="AO380" i="1"/>
  <c r="AL380" i="1"/>
  <c r="AK424" i="1"/>
  <c r="AO459" i="1"/>
  <c r="AL459" i="1"/>
  <c r="AK500" i="1"/>
  <c r="AM540" i="1"/>
  <c r="AO620" i="1"/>
  <c r="AL620" i="1"/>
  <c r="AM671" i="1"/>
  <c r="AO698" i="1"/>
  <c r="AL698" i="1"/>
  <c r="AK716" i="1"/>
  <c r="AK57" i="1"/>
  <c r="AM116" i="1"/>
  <c r="AM195" i="1"/>
  <c r="AK269" i="1"/>
  <c r="AK404" i="1"/>
  <c r="AM432" i="1"/>
  <c r="AM479" i="1"/>
  <c r="AK507" i="1"/>
  <c r="AM535" i="1"/>
  <c r="AM607" i="1"/>
  <c r="AK674" i="1"/>
  <c r="AM702" i="1"/>
  <c r="AK71" i="1"/>
  <c r="AO152" i="1"/>
  <c r="AL152" i="1"/>
  <c r="AM198" i="1"/>
  <c r="AO241" i="1"/>
  <c r="AL241" i="1"/>
  <c r="AK280" i="1"/>
  <c r="AM301" i="1"/>
  <c r="AK349" i="1"/>
  <c r="AM381" i="1"/>
  <c r="AM418" i="1"/>
  <c r="AM447" i="1"/>
  <c r="AM482" i="1"/>
  <c r="AO514" i="1"/>
  <c r="AL514" i="1"/>
  <c r="AO567" i="1"/>
  <c r="AL567" i="1"/>
  <c r="AM613" i="1"/>
  <c r="AO683" i="1"/>
  <c r="AL683" i="1"/>
  <c r="AO694" i="1"/>
  <c r="AL694" i="1"/>
  <c r="AK34" i="1"/>
  <c r="AK77" i="1"/>
  <c r="AL97" i="1"/>
  <c r="AO97" i="1"/>
  <c r="AM112" i="1"/>
  <c r="AM131" i="1"/>
  <c r="AO141" i="1"/>
  <c r="AL141" i="1"/>
  <c r="AO155" i="1"/>
  <c r="AL155" i="1"/>
  <c r="AK191" i="1"/>
  <c r="AO196" i="1"/>
  <c r="AL196" i="1"/>
  <c r="AM201" i="1"/>
  <c r="AK233" i="1"/>
  <c r="AK250" i="1"/>
  <c r="AM258" i="1"/>
  <c r="AO282" i="1"/>
  <c r="AL282" i="1"/>
  <c r="AO295" i="1"/>
  <c r="AL295" i="1"/>
  <c r="AM308" i="1"/>
  <c r="AK353" i="1"/>
  <c r="AO369" i="1"/>
  <c r="AL369" i="1"/>
  <c r="AM390" i="1"/>
  <c r="AK413" i="1"/>
  <c r="AO423" i="1"/>
  <c r="AL423" i="1"/>
  <c r="AM428" i="1"/>
  <c r="AK441" i="1"/>
  <c r="AO445" i="1"/>
  <c r="AL445" i="1"/>
  <c r="AM457" i="1"/>
  <c r="AK471" i="1"/>
  <c r="AO480" i="1"/>
  <c r="AL480" i="1"/>
  <c r="AM484" i="1"/>
  <c r="AK495" i="1"/>
  <c r="AK499" i="1"/>
  <c r="AM504" i="1"/>
  <c r="AK517" i="1"/>
  <c r="AO523" i="1"/>
  <c r="AL523" i="1"/>
  <c r="AM529" i="1"/>
  <c r="AK553" i="1"/>
  <c r="AK562" i="1"/>
  <c r="AM569" i="1"/>
  <c r="AK588" i="1"/>
  <c r="AO611" i="1"/>
  <c r="AL611" i="1"/>
  <c r="AM619" i="1"/>
  <c r="AM639" i="1"/>
  <c r="AM650" i="1"/>
  <c r="AM667" i="1"/>
  <c r="AK685" i="1"/>
  <c r="AO692" i="1"/>
  <c r="AL692" i="1"/>
  <c r="AM696" i="1"/>
  <c r="AK707" i="1"/>
  <c r="AO715" i="1"/>
  <c r="AL715" i="1"/>
  <c r="AM10" i="1"/>
  <c r="AM75" i="1"/>
  <c r="AO109" i="1"/>
  <c r="AL109" i="1"/>
  <c r="AM130" i="1"/>
  <c r="AO190" i="1"/>
  <c r="AL190" i="1"/>
  <c r="AO200" i="1"/>
  <c r="AL200" i="1"/>
  <c r="AM223" i="1"/>
  <c r="AK281" i="1"/>
  <c r="AK307" i="1"/>
  <c r="AM352" i="1"/>
  <c r="AK411" i="1"/>
  <c r="AO427" i="1"/>
  <c r="AL427" i="1"/>
  <c r="AM440" i="1"/>
  <c r="AK468" i="1"/>
  <c r="AO483" i="1"/>
  <c r="AL483" i="1"/>
  <c r="AM492" i="1"/>
  <c r="AK516" i="1"/>
  <c r="AO528" i="1"/>
  <c r="AL528" i="1"/>
  <c r="AM552" i="1"/>
  <c r="AK586" i="1"/>
  <c r="AO617" i="1"/>
  <c r="AL617" i="1"/>
  <c r="AM634" i="1"/>
  <c r="AK684" i="1"/>
  <c r="AO695" i="1"/>
  <c r="AL695" i="1"/>
  <c r="AM706" i="1"/>
  <c r="AO30" i="1"/>
  <c r="AL30" i="1"/>
  <c r="AK56" i="1"/>
  <c r="AM80" i="1"/>
  <c r="AK133" i="1"/>
  <c r="AK162" i="1"/>
  <c r="AM194" i="1"/>
  <c r="AK443" i="1"/>
  <c r="AO463" i="1"/>
  <c r="AL463" i="1"/>
  <c r="AM478" i="1"/>
  <c r="AK497" i="1"/>
  <c r="AO506" i="1"/>
  <c r="AL506" i="1"/>
  <c r="AO519" i="1"/>
  <c r="AL519" i="1"/>
  <c r="AK555" i="1"/>
  <c r="AO572" i="1"/>
  <c r="AL572" i="1"/>
  <c r="AM606" i="1"/>
  <c r="AK642" i="1"/>
  <c r="AO673" i="1"/>
  <c r="AL673" i="1"/>
  <c r="AM689" i="1"/>
  <c r="AK709" i="1"/>
  <c r="AO733" i="1"/>
  <c r="AL733" i="1"/>
  <c r="AO27" i="1"/>
  <c r="AL27" i="1"/>
  <c r="AO55" i="1"/>
  <c r="AL55" i="1"/>
  <c r="AL69" i="1"/>
  <c r="AO69" i="1"/>
  <c r="AM79" i="1"/>
  <c r="AO114" i="1"/>
  <c r="AL114" i="1"/>
  <c r="AL121" i="1"/>
  <c r="AO121" i="1"/>
  <c r="AM132" i="1"/>
  <c r="AK157" i="1"/>
  <c r="AO174" i="1"/>
  <c r="AL174" i="1"/>
  <c r="AM192" i="1"/>
  <c r="AM203" i="1"/>
  <c r="AO214" i="1"/>
  <c r="AL214" i="1"/>
  <c r="AM237" i="1"/>
  <c r="AK259" i="1"/>
  <c r="AK279" i="1"/>
  <c r="AM290" i="1"/>
  <c r="AK315" i="1"/>
  <c r="AK322" i="1"/>
  <c r="AM358" i="1"/>
  <c r="AK395" i="1"/>
  <c r="AK406" i="1"/>
  <c r="AM416" i="1"/>
  <c r="AK429" i="1"/>
  <c r="AK435" i="1"/>
  <c r="AM442" i="1"/>
  <c r="AK459" i="1"/>
  <c r="AO466" i="1"/>
  <c r="AL466" i="1"/>
  <c r="AM477" i="1"/>
  <c r="AK485" i="1"/>
  <c r="AO489" i="1"/>
  <c r="AL489" i="1"/>
  <c r="AM496" i="1"/>
  <c r="AK505" i="1"/>
  <c r="AO513" i="1"/>
  <c r="AL513" i="1"/>
  <c r="AM518" i="1"/>
  <c r="AK530" i="1"/>
  <c r="AO540" i="1"/>
  <c r="AL540" i="1"/>
  <c r="AO554" i="1"/>
  <c r="AL554" i="1"/>
  <c r="AK570" i="1"/>
  <c r="AK575" i="1"/>
  <c r="AM595" i="1"/>
  <c r="AK620" i="1"/>
  <c r="AO625" i="1"/>
  <c r="AL625" i="1"/>
  <c r="AM640" i="1"/>
  <c r="AK671" i="1"/>
  <c r="AO680" i="1"/>
  <c r="AL680" i="1"/>
  <c r="AM686" i="1"/>
  <c r="AK698" i="1"/>
  <c r="AO704" i="1"/>
  <c r="AL704" i="1"/>
  <c r="AM708" i="1"/>
  <c r="AK732" i="1"/>
  <c r="AO729" i="1"/>
  <c r="AL729" i="1"/>
  <c r="AM31" i="1"/>
  <c r="AO94" i="1"/>
  <c r="AL94" i="1"/>
  <c r="AK116" i="1"/>
  <c r="AM138" i="1"/>
  <c r="AK195" i="1"/>
  <c r="AO209" i="1"/>
  <c r="AL209" i="1"/>
  <c r="AM243" i="1"/>
  <c r="AK293" i="1"/>
  <c r="AO320" i="1"/>
  <c r="AL320" i="1"/>
  <c r="AM365" i="1"/>
  <c r="AK422" i="1"/>
  <c r="AO432" i="1"/>
  <c r="AL432" i="1"/>
  <c r="AM444" i="1"/>
  <c r="AK479" i="1"/>
  <c r="AO487" i="1"/>
  <c r="AL487" i="1"/>
  <c r="AO498" i="1"/>
  <c r="AL498" i="1"/>
  <c r="AK522" i="1"/>
  <c r="AO535" i="1"/>
  <c r="AL535" i="1"/>
  <c r="AM556" i="1"/>
  <c r="AK607" i="1"/>
  <c r="AO622" i="1"/>
  <c r="AL622" i="1"/>
  <c r="AM645" i="1"/>
  <c r="AO691" i="1"/>
  <c r="AL691" i="1"/>
  <c r="AO702" i="1"/>
  <c r="AL702" i="1"/>
  <c r="AM710" i="1"/>
  <c r="AO71" i="1"/>
  <c r="AL71" i="1"/>
  <c r="AK106" i="1"/>
  <c r="AM129" i="1"/>
  <c r="AK175" i="1"/>
  <c r="AO198" i="1"/>
  <c r="AL198" i="1"/>
  <c r="AM208" i="1"/>
  <c r="AK241" i="1"/>
  <c r="AK254" i="1"/>
  <c r="AM268" i="1"/>
  <c r="AK292" i="1"/>
  <c r="AO301" i="1"/>
  <c r="AL301" i="1"/>
  <c r="AM318" i="1"/>
  <c r="AK363" i="1"/>
  <c r="AO381" i="1"/>
  <c r="AL381" i="1"/>
  <c r="AM397" i="1"/>
  <c r="AO418" i="1"/>
  <c r="AL418" i="1"/>
  <c r="AO425" i="1"/>
  <c r="AL425" i="1"/>
  <c r="AM439" i="1"/>
  <c r="AK467" i="1"/>
  <c r="AK482" i="1"/>
  <c r="AO490" i="1"/>
  <c r="AL490" i="1"/>
  <c r="AK514" i="1"/>
  <c r="AO526" i="1"/>
  <c r="AL526" i="1"/>
  <c r="AM545" i="1"/>
  <c r="AK576" i="1"/>
  <c r="AO613" i="1"/>
  <c r="AL613" i="1"/>
  <c r="AM633" i="1"/>
  <c r="AK683" i="1"/>
  <c r="AM694" i="1"/>
  <c r="AM705" i="1"/>
  <c r="AO553" i="1"/>
  <c r="AL553" i="1"/>
  <c r="AM611" i="1"/>
  <c r="AO685" i="1"/>
  <c r="AL685" i="1"/>
  <c r="AM715" i="1"/>
  <c r="AM109" i="1"/>
  <c r="AK256" i="1"/>
  <c r="AM427" i="1"/>
  <c r="AK503" i="1"/>
  <c r="AM586" i="1"/>
  <c r="AO684" i="1"/>
  <c r="AL684" i="1"/>
  <c r="AM56" i="1"/>
  <c r="AO430" i="1"/>
  <c r="AL430" i="1"/>
  <c r="AM506" i="1"/>
  <c r="AK621" i="1"/>
  <c r="AK701" i="1"/>
  <c r="AK55" i="1"/>
  <c r="AM121" i="1"/>
  <c r="AK197" i="1"/>
  <c r="AK253" i="1"/>
  <c r="AK299" i="1"/>
  <c r="AO395" i="1"/>
  <c r="AL395" i="1"/>
  <c r="AM435" i="1"/>
  <c r="AK481" i="1"/>
  <c r="AM489" i="1"/>
  <c r="AM513" i="1"/>
  <c r="AO530" i="1"/>
  <c r="AL530" i="1"/>
  <c r="AO575" i="1"/>
  <c r="AL575" i="1"/>
  <c r="AK653" i="1"/>
  <c r="AK693" i="1"/>
  <c r="AM704" i="1"/>
  <c r="AM729" i="1"/>
  <c r="AM94" i="1"/>
  <c r="AK171" i="1"/>
  <c r="AM209" i="1"/>
  <c r="AO293" i="1"/>
  <c r="AL293" i="1"/>
  <c r="AO422" i="1"/>
  <c r="AL422" i="1"/>
  <c r="AK464" i="1"/>
  <c r="AM487" i="1"/>
  <c r="AM522" i="1"/>
  <c r="AK573" i="1"/>
  <c r="AM622" i="1"/>
  <c r="AK691" i="1"/>
  <c r="AO52" i="1"/>
  <c r="AL52" i="1"/>
  <c r="AM106" i="1"/>
  <c r="AO175" i="1"/>
  <c r="AL175" i="1"/>
  <c r="AO215" i="1"/>
  <c r="AL215" i="1"/>
  <c r="AM254" i="1"/>
  <c r="AO292" i="1"/>
  <c r="AL292" i="1"/>
  <c r="AO363" i="1"/>
  <c r="AL363" i="1"/>
  <c r="AO407" i="1"/>
  <c r="AL407" i="1"/>
  <c r="AM425" i="1"/>
  <c r="AO467" i="1"/>
  <c r="AL467" i="1"/>
  <c r="AK501" i="1"/>
  <c r="AM526" i="1"/>
  <c r="AO576" i="1"/>
  <c r="AL576" i="1"/>
  <c r="AK654" i="1"/>
  <c r="AK724" i="1"/>
  <c r="AO34" i="1"/>
  <c r="AL34" i="1"/>
  <c r="AO59" i="1"/>
  <c r="AL59" i="1"/>
  <c r="AO112" i="1"/>
  <c r="AL112" i="1"/>
  <c r="AM118" i="1"/>
  <c r="AK141" i="1"/>
  <c r="AM155" i="1"/>
  <c r="AM172" i="1"/>
  <c r="AK196" i="1"/>
  <c r="AO201" i="1"/>
  <c r="AL201" i="1"/>
  <c r="AM210" i="1"/>
  <c r="AO250" i="1"/>
  <c r="AL250" i="1"/>
  <c r="AK258" i="1"/>
  <c r="AM278" i="1"/>
  <c r="AK295" i="1"/>
  <c r="AO308" i="1"/>
  <c r="AL308" i="1"/>
  <c r="AM321" i="1"/>
  <c r="AK369" i="1"/>
  <c r="AO390" i="1"/>
  <c r="AL390" i="1"/>
  <c r="AM405" i="1"/>
  <c r="AK423" i="1"/>
  <c r="AK428" i="1"/>
  <c r="AM433" i="1"/>
  <c r="AK445" i="1"/>
  <c r="AO457" i="1"/>
  <c r="AL457" i="1"/>
  <c r="AM465" i="1"/>
  <c r="AK480" i="1"/>
  <c r="AO484" i="1"/>
  <c r="AL484" i="1"/>
  <c r="AM488" i="1"/>
  <c r="AO499" i="1"/>
  <c r="AL499" i="1"/>
  <c r="AO504" i="1"/>
  <c r="AL504" i="1"/>
  <c r="AM508" i="1"/>
  <c r="AK523" i="1"/>
  <c r="AO529" i="1"/>
  <c r="AL529" i="1"/>
  <c r="AM538" i="1"/>
  <c r="AM562" i="1"/>
  <c r="AO569" i="1"/>
  <c r="AL569" i="1"/>
  <c r="AM574" i="1"/>
  <c r="AK611" i="1"/>
  <c r="AO619" i="1"/>
  <c r="AL619" i="1"/>
  <c r="AM624" i="1"/>
  <c r="AK650" i="1"/>
  <c r="AO667" i="1"/>
  <c r="AL667" i="1"/>
  <c r="AM676" i="1"/>
  <c r="AK692" i="1"/>
  <c r="AO696" i="1"/>
  <c r="AL696" i="1"/>
  <c r="AO703" i="1"/>
  <c r="AL703" i="1"/>
  <c r="AK715" i="1"/>
  <c r="AK10" i="1"/>
  <c r="AM53" i="1"/>
  <c r="AK109" i="1"/>
  <c r="AO130" i="1"/>
  <c r="AL130" i="1"/>
  <c r="AM154" i="1"/>
  <c r="AK200" i="1"/>
  <c r="AO223" i="1"/>
  <c r="AL223" i="1"/>
  <c r="AM256" i="1"/>
  <c r="AO307" i="1"/>
  <c r="AL307" i="1"/>
  <c r="AO352" i="1"/>
  <c r="AL352" i="1"/>
  <c r="AK382" i="1"/>
  <c r="AK427" i="1"/>
  <c r="AO440" i="1"/>
  <c r="AL440" i="1"/>
  <c r="AM456" i="1"/>
  <c r="AK483" i="1"/>
  <c r="AO492" i="1"/>
  <c r="AL492" i="1"/>
  <c r="AM503" i="1"/>
  <c r="AK528" i="1"/>
  <c r="AO552" i="1"/>
  <c r="AL552" i="1"/>
  <c r="AM568" i="1"/>
  <c r="AK617" i="1"/>
  <c r="AO634" i="1"/>
  <c r="AL634" i="1"/>
  <c r="AO662" i="1"/>
  <c r="AL662" i="1"/>
  <c r="AK695" i="1"/>
  <c r="AO706" i="1"/>
  <c r="AL706" i="1"/>
  <c r="AO726" i="1"/>
  <c r="AL726" i="1"/>
  <c r="AO56" i="1"/>
  <c r="AL56" i="1"/>
  <c r="AO80" i="1"/>
  <c r="AL80" i="1"/>
  <c r="AK115" i="1"/>
  <c r="AO162" i="1"/>
  <c r="AL162" i="1"/>
  <c r="AK194" i="1"/>
  <c r="AK430" i="1"/>
  <c r="AK463" i="1"/>
  <c r="AK478" i="1"/>
  <c r="AM486" i="1"/>
  <c r="AK506" i="1"/>
  <c r="AK519" i="1"/>
  <c r="AM532" i="1"/>
  <c r="AK572" i="1"/>
  <c r="AK606" i="1"/>
  <c r="AM621" i="1"/>
  <c r="AK673" i="1"/>
  <c r="AO689" i="1"/>
  <c r="AL689" i="1"/>
  <c r="AM701" i="1"/>
  <c r="AK733" i="1"/>
  <c r="AM27" i="1"/>
  <c r="AM44" i="1"/>
  <c r="AK69" i="1"/>
  <c r="AK79" i="1"/>
  <c r="AM103" i="1"/>
  <c r="AK121" i="1"/>
  <c r="AK132" i="1"/>
  <c r="AM147" i="1"/>
  <c r="AM174" i="1"/>
  <c r="AO192" i="1"/>
  <c r="AL192" i="1"/>
  <c r="AM197" i="1"/>
  <c r="AK214" i="1"/>
  <c r="AO237" i="1"/>
  <c r="AL237" i="1"/>
  <c r="AM253" i="1"/>
  <c r="AO279" i="1"/>
  <c r="AL279" i="1"/>
  <c r="AK290" i="1"/>
  <c r="AM299" i="1"/>
  <c r="AO322" i="1"/>
  <c r="AL322" i="1"/>
  <c r="AO358" i="1"/>
  <c r="AL358" i="1"/>
  <c r="AM380" i="1"/>
  <c r="AM406" i="1"/>
  <c r="AO416" i="1"/>
  <c r="AL416" i="1"/>
  <c r="AM424" i="1"/>
  <c r="AO435" i="1"/>
  <c r="AL435" i="1"/>
  <c r="AO442" i="1"/>
  <c r="AL442" i="1"/>
  <c r="AM446" i="1"/>
  <c r="AK466" i="1"/>
  <c r="AO477" i="1"/>
  <c r="AL477" i="1"/>
  <c r="AM481" i="1"/>
  <c r="AK489" i="1"/>
  <c r="AO496" i="1"/>
  <c r="AL496" i="1"/>
  <c r="AM500" i="1"/>
  <c r="AK513" i="1"/>
  <c r="AO518" i="1"/>
  <c r="AL518" i="1"/>
  <c r="AM524" i="1"/>
  <c r="AK540" i="1"/>
  <c r="AK554" i="1"/>
  <c r="AM565" i="1"/>
  <c r="AM575" i="1"/>
  <c r="AO595" i="1"/>
  <c r="AL595" i="1"/>
  <c r="AM612" i="1"/>
  <c r="AK625" i="1"/>
  <c r="AO640" i="1"/>
  <c r="AL640" i="1"/>
  <c r="AM653" i="1"/>
  <c r="AK680" i="1"/>
  <c r="AO686" i="1"/>
  <c r="AL686" i="1"/>
  <c r="AM693" i="1"/>
  <c r="AK704" i="1"/>
  <c r="AO708" i="1"/>
  <c r="AL708" i="1"/>
  <c r="AM716" i="1"/>
  <c r="AK729" i="1"/>
  <c r="AK31" i="1"/>
  <c r="AM57" i="1"/>
  <c r="AO116" i="1"/>
  <c r="AL116" i="1"/>
  <c r="AK138" i="1"/>
  <c r="AM171" i="1"/>
  <c r="AK209" i="1"/>
  <c r="AK243" i="1"/>
  <c r="AM269" i="1"/>
  <c r="AK320" i="1"/>
  <c r="AO365" i="1"/>
  <c r="AL365" i="1"/>
  <c r="AM404" i="1"/>
  <c r="AK432" i="1"/>
  <c r="AO444" i="1"/>
  <c r="AL444" i="1"/>
  <c r="AM464" i="1"/>
  <c r="AK487" i="1"/>
  <c r="AK498" i="1"/>
  <c r="AM507" i="1"/>
  <c r="AK535" i="1"/>
  <c r="AO556" i="1"/>
  <c r="AL556" i="1"/>
  <c r="AM573" i="1"/>
  <c r="AK622" i="1"/>
  <c r="AO645" i="1"/>
  <c r="AL645" i="1"/>
  <c r="AM674" i="1"/>
  <c r="AK702" i="1"/>
  <c r="AO710" i="1"/>
  <c r="AL710" i="1"/>
  <c r="AM52" i="1"/>
  <c r="AO106" i="1"/>
  <c r="AL106" i="1"/>
  <c r="AL129" i="1"/>
  <c r="AO129" i="1"/>
  <c r="AM152" i="1"/>
  <c r="AK198" i="1"/>
  <c r="AO208" i="1"/>
  <c r="AL208" i="1"/>
  <c r="AM215" i="1"/>
  <c r="AO254" i="1"/>
  <c r="AL254" i="1"/>
  <c r="AK268" i="1"/>
  <c r="AM280" i="1"/>
  <c r="AK301" i="1"/>
  <c r="AK318" i="1"/>
  <c r="AM349" i="1"/>
  <c r="AK381" i="1"/>
  <c r="AO397" i="1"/>
  <c r="AL397" i="1"/>
  <c r="AM407" i="1"/>
  <c r="AK425" i="1"/>
  <c r="AO439" i="1"/>
  <c r="AL439" i="1"/>
  <c r="AO447" i="1"/>
  <c r="AL447" i="1"/>
  <c r="AO482" i="1"/>
  <c r="AL482" i="1"/>
  <c r="AK490" i="1"/>
  <c r="AM501" i="1"/>
  <c r="AK526" i="1"/>
  <c r="AO545" i="1"/>
  <c r="AL545" i="1"/>
  <c r="AM567" i="1"/>
  <c r="AK613" i="1"/>
  <c r="AO633" i="1"/>
  <c r="AL633" i="1"/>
  <c r="AM654" i="1"/>
  <c r="AK694" i="1"/>
  <c r="AO705" i="1"/>
  <c r="AL705" i="1"/>
  <c r="AM724" i="1"/>
  <c r="AK574" i="1"/>
  <c r="AO588" i="1"/>
  <c r="AL588" i="1"/>
  <c r="AK639" i="1"/>
  <c r="AO650" i="1"/>
  <c r="AL650" i="1"/>
  <c r="AM692" i="1"/>
  <c r="AM703" i="1"/>
  <c r="AK53" i="1"/>
  <c r="AK75" i="1"/>
  <c r="AK190" i="1"/>
  <c r="AM200" i="1"/>
  <c r="AM307" i="1"/>
  <c r="AO382" i="1"/>
  <c r="AL382" i="1"/>
  <c r="AO456" i="1"/>
  <c r="AL456" i="1"/>
  <c r="AO468" i="1"/>
  <c r="AL468" i="1"/>
  <c r="AO516" i="1"/>
  <c r="AL516" i="1"/>
  <c r="AM528" i="1"/>
  <c r="AM617" i="1"/>
  <c r="AM662" i="1"/>
  <c r="AM726" i="1"/>
  <c r="AM30" i="1"/>
  <c r="AL133" i="1"/>
  <c r="AO133" i="1"/>
  <c r="AM162" i="1"/>
  <c r="AM463" i="1"/>
  <c r="AK486" i="1"/>
  <c r="AK532" i="1"/>
  <c r="AM572" i="1"/>
  <c r="AO642" i="1"/>
  <c r="AL642" i="1"/>
  <c r="AO709" i="1"/>
  <c r="AL709" i="1"/>
  <c r="AM733" i="1"/>
  <c r="AM69" i="1"/>
  <c r="AO103" i="1"/>
  <c r="AL103" i="1"/>
  <c r="AO147" i="1"/>
  <c r="AL147" i="1"/>
  <c r="AK174" i="1"/>
  <c r="AK203" i="1"/>
  <c r="AM259" i="1"/>
  <c r="AM315" i="1"/>
  <c r="AM322" i="1"/>
  <c r="AO406" i="1"/>
  <c r="AL406" i="1"/>
  <c r="AO429" i="1"/>
  <c r="AL429" i="1"/>
  <c r="AK446" i="1"/>
  <c r="AM466" i="1"/>
  <c r="AO485" i="1"/>
  <c r="AL485" i="1"/>
  <c r="AO505" i="1"/>
  <c r="AL505" i="1"/>
  <c r="AK524" i="1"/>
  <c r="AK565" i="1"/>
  <c r="AO570" i="1"/>
  <c r="AL570" i="1"/>
  <c r="AK612" i="1"/>
  <c r="AM625" i="1"/>
  <c r="AM680" i="1"/>
  <c r="AO732" i="1"/>
  <c r="AL732" i="1"/>
  <c r="AM320" i="1"/>
  <c r="AK23" i="1"/>
  <c r="AM54" i="1"/>
  <c r="AO54" i="1"/>
  <c r="AL54" i="1"/>
  <c r="AK97" i="1"/>
  <c r="AM23" i="1"/>
  <c r="AK54" i="1"/>
  <c r="AM59" i="1"/>
  <c r="AM77" i="1"/>
  <c r="AK112" i="1"/>
  <c r="AO118" i="1"/>
  <c r="AL118" i="1"/>
  <c r="AK131" i="1"/>
  <c r="AK155" i="1"/>
  <c r="AK172" i="1"/>
  <c r="AM191" i="1"/>
  <c r="AK201" i="1"/>
  <c r="AK210" i="1"/>
  <c r="AM233" i="1"/>
  <c r="AO258" i="1"/>
  <c r="AL258" i="1"/>
  <c r="AO278" i="1"/>
  <c r="AL278" i="1"/>
  <c r="AM282" i="1"/>
  <c r="AK308" i="1"/>
  <c r="AO321" i="1"/>
  <c r="AL321" i="1"/>
  <c r="AM353" i="1"/>
  <c r="AK390" i="1"/>
  <c r="AO405" i="1"/>
  <c r="AL405" i="1"/>
  <c r="AM413" i="1"/>
  <c r="AO428" i="1"/>
  <c r="AL428" i="1"/>
  <c r="AO433" i="1"/>
  <c r="AL433" i="1"/>
  <c r="AM441" i="1"/>
  <c r="AK457" i="1"/>
  <c r="AO465" i="1"/>
  <c r="AL465" i="1"/>
  <c r="AM471" i="1"/>
  <c r="AK484" i="1"/>
  <c r="AO488" i="1"/>
  <c r="AL488" i="1"/>
  <c r="AM495" i="1"/>
  <c r="AK504" i="1"/>
  <c r="AO508" i="1"/>
  <c r="AL508" i="1"/>
  <c r="AM517" i="1"/>
  <c r="AK529" i="1"/>
  <c r="AO538" i="1"/>
  <c r="AL538" i="1"/>
  <c r="AM553" i="1"/>
  <c r="AK569" i="1"/>
  <c r="AO574" i="1"/>
  <c r="AL574" i="1"/>
  <c r="AM588" i="1"/>
  <c r="AK619" i="1"/>
  <c r="AO624" i="1"/>
  <c r="AL624" i="1"/>
  <c r="AO639" i="1"/>
  <c r="AL639" i="1"/>
  <c r="AK667" i="1"/>
  <c r="AO676" i="1"/>
  <c r="AL676" i="1"/>
  <c r="AM685" i="1"/>
  <c r="AK696" i="1"/>
  <c r="AK703" i="1"/>
  <c r="AM707" i="1"/>
  <c r="AO10" i="1"/>
  <c r="AL10" i="1"/>
  <c r="AL53" i="1"/>
  <c r="AO53" i="1"/>
  <c r="AO75" i="1"/>
  <c r="AL75" i="1"/>
  <c r="AK130" i="1"/>
  <c r="AK154" i="1"/>
  <c r="AM190" i="1"/>
  <c r="AK223" i="1"/>
  <c r="AO256" i="1"/>
  <c r="AL256" i="1"/>
  <c r="AM281" i="1"/>
  <c r="AK352" i="1"/>
  <c r="AM382" i="1"/>
  <c r="AM411" i="1"/>
  <c r="AK440" i="1"/>
  <c r="AK456" i="1"/>
  <c r="AM468" i="1"/>
  <c r="AK492" i="1"/>
  <c r="AO503" i="1"/>
  <c r="AL503" i="1"/>
  <c r="AM516" i="1"/>
  <c r="AK552" i="1"/>
  <c r="AO568" i="1"/>
  <c r="AL568" i="1"/>
  <c r="AO586" i="1"/>
  <c r="AL586" i="1"/>
  <c r="AK634" i="1"/>
  <c r="AK662" i="1"/>
  <c r="AM684" i="1"/>
  <c r="AK706" i="1"/>
  <c r="AK726" i="1"/>
  <c r="AK30" i="1"/>
  <c r="AK80" i="1"/>
  <c r="AM115" i="1"/>
  <c r="AM133" i="1"/>
  <c r="AO194" i="1"/>
  <c r="AL194" i="1"/>
  <c r="AM430" i="1"/>
  <c r="AM443" i="1"/>
  <c r="AO478" i="1"/>
  <c r="AL478" i="1"/>
  <c r="AO486" i="1"/>
  <c r="AL486" i="1"/>
  <c r="AM497" i="1"/>
  <c r="AM519" i="1"/>
  <c r="AO532" i="1"/>
  <c r="AL532" i="1"/>
  <c r="AM555" i="1"/>
  <c r="AO606" i="1"/>
  <c r="AL606" i="1"/>
  <c r="AO621" i="1"/>
  <c r="AL621" i="1"/>
  <c r="AM642" i="1"/>
  <c r="AK689" i="1"/>
  <c r="AO701" i="1"/>
  <c r="AL701" i="1"/>
  <c r="AM709" i="1"/>
  <c r="AK27" i="1"/>
  <c r="AO44" i="1"/>
  <c r="AL44" i="1"/>
  <c r="AM55" i="1"/>
  <c r="AO79" i="1"/>
  <c r="AL79" i="1"/>
  <c r="AK103" i="1"/>
  <c r="AM114" i="1"/>
  <c r="AO132" i="1"/>
  <c r="AL132" i="1"/>
  <c r="AK147" i="1"/>
  <c r="AM157" i="1"/>
  <c r="AK192" i="1"/>
  <c r="AO197" i="1"/>
  <c r="AL197" i="1"/>
  <c r="AO203" i="1"/>
  <c r="AL203" i="1"/>
  <c r="AK237" i="1"/>
  <c r="AO253" i="1"/>
  <c r="AL253" i="1"/>
  <c r="AO259" i="1"/>
  <c r="AL259" i="1"/>
  <c r="AO290" i="1"/>
  <c r="AL290" i="1"/>
  <c r="AO299" i="1"/>
  <c r="AL299" i="1"/>
  <c r="AO315" i="1"/>
  <c r="AL315" i="1"/>
  <c r="AK358" i="1"/>
  <c r="AK380" i="1"/>
  <c r="AM395" i="1"/>
  <c r="AK416" i="1"/>
  <c r="AO424" i="1"/>
  <c r="AL424" i="1"/>
  <c r="AM429" i="1"/>
  <c r="AK442" i="1"/>
  <c r="AO446" i="1"/>
  <c r="AL446" i="1"/>
  <c r="AM459" i="1"/>
  <c r="AK477" i="1"/>
  <c r="AO481" i="1"/>
  <c r="AL481" i="1"/>
  <c r="AM485" i="1"/>
  <c r="AK496" i="1"/>
  <c r="AO500" i="1"/>
  <c r="AL500" i="1"/>
  <c r="AM505" i="1"/>
  <c r="AK518" i="1"/>
  <c r="AO524" i="1"/>
  <c r="AL524" i="1"/>
  <c r="AM530" i="1"/>
  <c r="AM554" i="1"/>
  <c r="AO565" i="1"/>
  <c r="AL565" i="1"/>
  <c r="AM570" i="1"/>
  <c r="AK595" i="1"/>
  <c r="AO612" i="1"/>
  <c r="AL612" i="1"/>
  <c r="AM620" i="1"/>
  <c r="AK640" i="1"/>
  <c r="AO653" i="1"/>
  <c r="AL653" i="1"/>
  <c r="AO671" i="1"/>
  <c r="AL671" i="1"/>
  <c r="AK686" i="1"/>
  <c r="AO693" i="1"/>
  <c r="AL693" i="1"/>
  <c r="AM698" i="1"/>
  <c r="AK708" i="1"/>
  <c r="AO716" i="1"/>
  <c r="AL716" i="1"/>
  <c r="AM732" i="1"/>
  <c r="AO31" i="1"/>
  <c r="AL31" i="1"/>
  <c r="AL57" i="1"/>
  <c r="AO57" i="1"/>
  <c r="AK94" i="1"/>
  <c r="AO138" i="1"/>
  <c r="AL138" i="1"/>
  <c r="AO171" i="1"/>
  <c r="AL171" i="1"/>
  <c r="AO195" i="1"/>
  <c r="AL195" i="1"/>
  <c r="AO243" i="1"/>
  <c r="AL243" i="1"/>
  <c r="AO269" i="1"/>
  <c r="AL269" i="1"/>
  <c r="AM293" i="1"/>
  <c r="AK365" i="1"/>
  <c r="AO404" i="1"/>
  <c r="AL404" i="1"/>
  <c r="AM422" i="1"/>
  <c r="AK444" i="1"/>
  <c r="AO464" i="1"/>
  <c r="AL464" i="1"/>
  <c r="AO479" i="1"/>
  <c r="AL479" i="1"/>
  <c r="AM498" i="1"/>
  <c r="AO507" i="1"/>
  <c r="AL507" i="1"/>
  <c r="AO522" i="1"/>
  <c r="AL522" i="1"/>
  <c r="AK556" i="1"/>
  <c r="AO573" i="1"/>
  <c r="AL573" i="1"/>
  <c r="AO607" i="1"/>
  <c r="AL607" i="1"/>
  <c r="AK645" i="1"/>
  <c r="AO674" i="1"/>
  <c r="AL674" i="1"/>
  <c r="AM691" i="1"/>
  <c r="AK710" i="1"/>
  <c r="AK52" i="1"/>
  <c r="AM71" i="1"/>
  <c r="AK129" i="1"/>
  <c r="AK152" i="1"/>
  <c r="AM175" i="1"/>
  <c r="AK208" i="1"/>
  <c r="AK215" i="1"/>
  <c r="AM241" i="1"/>
  <c r="AO268" i="1"/>
  <c r="AL268" i="1"/>
  <c r="AO280" i="1"/>
  <c r="AL280" i="1"/>
  <c r="AM292" i="1"/>
  <c r="AO318" i="1"/>
  <c r="AL318" i="1"/>
  <c r="AO349" i="1"/>
  <c r="AL349" i="1"/>
  <c r="AM363" i="1"/>
  <c r="AK397" i="1"/>
  <c r="AK407" i="1"/>
  <c r="AK418" i="1"/>
  <c r="AK439" i="1"/>
  <c r="AK447" i="1"/>
  <c r="AM467" i="1"/>
  <c r="AM490" i="1"/>
  <c r="AO501" i="1"/>
  <c r="AL501" i="1"/>
  <c r="AM514" i="1"/>
  <c r="AK545" i="1"/>
  <c r="AK567" i="1"/>
  <c r="AM576" i="1"/>
  <c r="AK633" i="1"/>
  <c r="AO654" i="1"/>
  <c r="AL654" i="1"/>
  <c r="AM683" i="1"/>
  <c r="AK705" i="1"/>
  <c r="AO724" i="1"/>
  <c r="AL724" i="1"/>
  <c r="AD504" i="1"/>
  <c r="AD34" i="1"/>
  <c r="AD54" i="1"/>
  <c r="AD59" i="1"/>
  <c r="AD112" i="1"/>
  <c r="AD201" i="1"/>
  <c r="AD250" i="1"/>
  <c r="AD308" i="1"/>
  <c r="AD390" i="1"/>
  <c r="AD457" i="1"/>
  <c r="AD484" i="1"/>
  <c r="AD499" i="1"/>
  <c r="AD529" i="1"/>
  <c r="AD569" i="1"/>
  <c r="AD619" i="1"/>
  <c r="AD667" i="1"/>
  <c r="AD696" i="1"/>
  <c r="AD703" i="1"/>
  <c r="AD130" i="1"/>
  <c r="AD223" i="1"/>
  <c r="AD307" i="1"/>
  <c r="AD352" i="1"/>
  <c r="AD440" i="1"/>
  <c r="AD492" i="1"/>
  <c r="AD552" i="1"/>
  <c r="AD634" i="1"/>
  <c r="AD662" i="1"/>
  <c r="AD706" i="1"/>
  <c r="AD726" i="1"/>
  <c r="AD56" i="1"/>
  <c r="AD80" i="1"/>
  <c r="AD162" i="1"/>
  <c r="AD689" i="1"/>
  <c r="AD192" i="1"/>
  <c r="AD237" i="1"/>
  <c r="AD279" i="1"/>
  <c r="AD322" i="1"/>
  <c r="AD358" i="1"/>
  <c r="AD416" i="1"/>
  <c r="AD435" i="1"/>
  <c r="AD442" i="1"/>
  <c r="AD477" i="1"/>
  <c r="AD496" i="1"/>
  <c r="AD518" i="1"/>
  <c r="AD595" i="1"/>
  <c r="AD640" i="1"/>
  <c r="AD686" i="1"/>
  <c r="AD708" i="1"/>
  <c r="AD116" i="1"/>
  <c r="AD365" i="1"/>
  <c r="AD444" i="1"/>
  <c r="AD556" i="1"/>
  <c r="AD645" i="1"/>
  <c r="AD710" i="1"/>
  <c r="AD106" i="1"/>
  <c r="AD129" i="1"/>
  <c r="AD208" i="1"/>
  <c r="AD254" i="1"/>
  <c r="AD397" i="1"/>
  <c r="AD439" i="1"/>
  <c r="AD447" i="1"/>
  <c r="AD482" i="1"/>
  <c r="AD545" i="1"/>
  <c r="AD633" i="1"/>
  <c r="AD705" i="1"/>
  <c r="AD118" i="1"/>
  <c r="AD258" i="1"/>
  <c r="AD278" i="1"/>
  <c r="AD321" i="1"/>
  <c r="AD405" i="1"/>
  <c r="AD428" i="1"/>
  <c r="AD433" i="1"/>
  <c r="AD465" i="1"/>
  <c r="AD488" i="1"/>
  <c r="AD508" i="1"/>
  <c r="AD538" i="1"/>
  <c r="AD574" i="1"/>
  <c r="AD624" i="1"/>
  <c r="AD639" i="1"/>
  <c r="AD676" i="1"/>
  <c r="AD10" i="1"/>
  <c r="AD53" i="1"/>
  <c r="AD75" i="1"/>
  <c r="AD256" i="1"/>
  <c r="AD503" i="1"/>
  <c r="AD568" i="1"/>
  <c r="AD586" i="1"/>
  <c r="AD194" i="1"/>
  <c r="AD478" i="1"/>
  <c r="AD486" i="1"/>
  <c r="AD532" i="1"/>
  <c r="AD606" i="1"/>
  <c r="AD621" i="1"/>
  <c r="AD701" i="1"/>
  <c r="AD44" i="1"/>
  <c r="AD79" i="1"/>
  <c r="AD132" i="1"/>
  <c r="AD197" i="1"/>
  <c r="AD203" i="1"/>
  <c r="AD253" i="1"/>
  <c r="AD259" i="1"/>
  <c r="AD290" i="1"/>
  <c r="AD299" i="1"/>
  <c r="AD315" i="1"/>
  <c r="AD424" i="1"/>
  <c r="AD446" i="1"/>
  <c r="AD481" i="1"/>
  <c r="AD500" i="1"/>
  <c r="AD524" i="1"/>
  <c r="AD565" i="1"/>
  <c r="AD612" i="1"/>
  <c r="AD653" i="1"/>
  <c r="AD671" i="1"/>
  <c r="AD693" i="1"/>
  <c r="AD716" i="1"/>
  <c r="AD31" i="1"/>
  <c r="AD57" i="1"/>
  <c r="AD138" i="1"/>
  <c r="AD171" i="1"/>
  <c r="AD195" i="1"/>
  <c r="AD243" i="1"/>
  <c r="AD269" i="1"/>
  <c r="AD404" i="1"/>
  <c r="AD464" i="1"/>
  <c r="AD479" i="1"/>
  <c r="AD507" i="1"/>
  <c r="AD522" i="1"/>
  <c r="AD573" i="1"/>
  <c r="AD607" i="1"/>
  <c r="AD674" i="1"/>
  <c r="AD268" i="1"/>
  <c r="AD280" i="1"/>
  <c r="AD318" i="1"/>
  <c r="AD349" i="1"/>
  <c r="AD501" i="1"/>
  <c r="AD654" i="1"/>
  <c r="AD724" i="1"/>
  <c r="AD23" i="1"/>
  <c r="AD77" i="1"/>
  <c r="AD131" i="1"/>
  <c r="AD172" i="1"/>
  <c r="AD191" i="1"/>
  <c r="AD210" i="1"/>
  <c r="AD233" i="1"/>
  <c r="AD353" i="1"/>
  <c r="AD413" i="1"/>
  <c r="AD441" i="1"/>
  <c r="AD471" i="1"/>
  <c r="AD495" i="1"/>
  <c r="AD517" i="1"/>
  <c r="AD553" i="1"/>
  <c r="AD562" i="1"/>
  <c r="AD588" i="1"/>
  <c r="AD650" i="1"/>
  <c r="AD685" i="1"/>
  <c r="AD707" i="1"/>
  <c r="AD154" i="1"/>
  <c r="AD281" i="1"/>
  <c r="AD382" i="1"/>
  <c r="AD411" i="1"/>
  <c r="AD456" i="1"/>
  <c r="AD468" i="1"/>
  <c r="AD516" i="1"/>
  <c r="AD684" i="1"/>
  <c r="AD115" i="1"/>
  <c r="AD133" i="1"/>
  <c r="AD430" i="1"/>
  <c r="AD443" i="1"/>
  <c r="AD497" i="1"/>
  <c r="AD555" i="1"/>
  <c r="AD642" i="1"/>
  <c r="AD709" i="1"/>
  <c r="AD103" i="1"/>
  <c r="AD147" i="1"/>
  <c r="AD157" i="1"/>
  <c r="AD380" i="1"/>
  <c r="AD395" i="1"/>
  <c r="AD406" i="1"/>
  <c r="AD429" i="1"/>
  <c r="AD459" i="1"/>
  <c r="AD485" i="1"/>
  <c r="AD505" i="1"/>
  <c r="AD530" i="1"/>
  <c r="AD570" i="1"/>
  <c r="AD575" i="1"/>
  <c r="AD620" i="1"/>
  <c r="AD698" i="1"/>
  <c r="AD732" i="1"/>
  <c r="AD293" i="1"/>
  <c r="AD422" i="1"/>
  <c r="AD52" i="1"/>
  <c r="AD152" i="1"/>
  <c r="AD175" i="1"/>
  <c r="AD215" i="1"/>
  <c r="AD241" i="1"/>
  <c r="AD292" i="1"/>
  <c r="AD363" i="1"/>
  <c r="AD407" i="1"/>
  <c r="AD467" i="1"/>
  <c r="AD514" i="1"/>
  <c r="AD567" i="1"/>
  <c r="AD576" i="1"/>
  <c r="AD683" i="1"/>
  <c r="AD694" i="1"/>
  <c r="AD97" i="1"/>
  <c r="AD141" i="1"/>
  <c r="AD155" i="1"/>
  <c r="AD196" i="1"/>
  <c r="AD282" i="1"/>
  <c r="AD295" i="1"/>
  <c r="AD369" i="1"/>
  <c r="AD423" i="1"/>
  <c r="AD445" i="1"/>
  <c r="AD480" i="1"/>
  <c r="AD523" i="1"/>
  <c r="AD611" i="1"/>
  <c r="AD692" i="1"/>
  <c r="AD715" i="1"/>
  <c r="AD109" i="1"/>
  <c r="AD190" i="1"/>
  <c r="AD200" i="1"/>
  <c r="AD427" i="1"/>
  <c r="AD483" i="1"/>
  <c r="AD528" i="1"/>
  <c r="AD617" i="1"/>
  <c r="AD695" i="1"/>
  <c r="AD30" i="1"/>
  <c r="AD463" i="1"/>
  <c r="AD506" i="1"/>
  <c r="AD519" i="1"/>
  <c r="AD572" i="1"/>
  <c r="AD673" i="1"/>
  <c r="AD733" i="1"/>
  <c r="AD27" i="1"/>
  <c r="AD55" i="1"/>
  <c r="AD69" i="1"/>
  <c r="AD114" i="1"/>
  <c r="AD121" i="1"/>
  <c r="AD174" i="1"/>
  <c r="AD214" i="1"/>
  <c r="AD466" i="1"/>
  <c r="AD489" i="1"/>
  <c r="AD513" i="1"/>
  <c r="AD540" i="1"/>
  <c r="AD554" i="1"/>
  <c r="AD625" i="1"/>
  <c r="AD680" i="1"/>
  <c r="AD704" i="1"/>
  <c r="AD729" i="1"/>
  <c r="AD94" i="1"/>
  <c r="AD209" i="1"/>
  <c r="AD320" i="1"/>
  <c r="AD432" i="1"/>
  <c r="AD487" i="1"/>
  <c r="AD498" i="1"/>
  <c r="AD535" i="1"/>
  <c r="AD622" i="1"/>
  <c r="AD691" i="1"/>
  <c r="AD702" i="1"/>
  <c r="AD71" i="1"/>
  <c r="AD198" i="1"/>
  <c r="AD301" i="1"/>
  <c r="AD381" i="1"/>
  <c r="AD418" i="1"/>
  <c r="AD425" i="1"/>
  <c r="AD490" i="1"/>
  <c r="AD526" i="1"/>
  <c r="AD613" i="1"/>
  <c r="AA242" i="1"/>
  <c r="AK242" i="1" l="1"/>
  <c r="AR425" i="1"/>
  <c r="AR381" i="1"/>
  <c r="AR498" i="1"/>
  <c r="AR513" i="1"/>
  <c r="AR55" i="1"/>
  <c r="AR30" i="1"/>
  <c r="AR109" i="1"/>
  <c r="AR445" i="1"/>
  <c r="AR97" i="1"/>
  <c r="AR175" i="1"/>
  <c r="AR575" i="1"/>
  <c r="AR157" i="1"/>
  <c r="AR430" i="1"/>
  <c r="AR382" i="1"/>
  <c r="AR588" i="1"/>
  <c r="AR495" i="1"/>
  <c r="AR172" i="1"/>
  <c r="AR501" i="1"/>
  <c r="AR522" i="1"/>
  <c r="AR171" i="1"/>
  <c r="AR481" i="1"/>
  <c r="AR259" i="1"/>
  <c r="AR621" i="1"/>
  <c r="AR75" i="1"/>
  <c r="AR508" i="1"/>
  <c r="AR258" i="1"/>
  <c r="AR397" i="1"/>
  <c r="AR444" i="1"/>
  <c r="AR442" i="1"/>
  <c r="AR237" i="1"/>
  <c r="AR552" i="1"/>
  <c r="AR130" i="1"/>
  <c r="AR529" i="1"/>
  <c r="AR250" i="1"/>
  <c r="AR504" i="1"/>
  <c r="AR198" i="1"/>
  <c r="AR209" i="1"/>
  <c r="AR554" i="1"/>
  <c r="AR114" i="1"/>
  <c r="AR506" i="1"/>
  <c r="AR200" i="1"/>
  <c r="AR369" i="1"/>
  <c r="AR683" i="1"/>
  <c r="AR241" i="1"/>
  <c r="AR698" i="1"/>
  <c r="AR429" i="1"/>
  <c r="AR642" i="1"/>
  <c r="AR516" i="1"/>
  <c r="AR685" i="1"/>
  <c r="AR441" i="1"/>
  <c r="AR77" i="1"/>
  <c r="AR268" i="1"/>
  <c r="AR404" i="1"/>
  <c r="AR57" i="1"/>
  <c r="AR524" i="1"/>
  <c r="AR203" i="1"/>
  <c r="AR532" i="1"/>
  <c r="AR10" i="1"/>
  <c r="AR465" i="1"/>
  <c r="AR545" i="1"/>
  <c r="AR106" i="1"/>
  <c r="AR686" i="1"/>
  <c r="AR416" i="1"/>
  <c r="AR80" i="1"/>
  <c r="AR662" i="1"/>
  <c r="AR696" i="1"/>
  <c r="AR613" i="1"/>
  <c r="AR301" i="1"/>
  <c r="AR535" i="1"/>
  <c r="AR94" i="1"/>
  <c r="AR489" i="1"/>
  <c r="AR69" i="1"/>
  <c r="AR463" i="1"/>
  <c r="AR190" i="1"/>
  <c r="AR423" i="1"/>
  <c r="AR694" i="1"/>
  <c r="AR215" i="1"/>
  <c r="AR732" i="1"/>
  <c r="AR505" i="1"/>
  <c r="AR380" i="1"/>
  <c r="AR443" i="1"/>
  <c r="AR468" i="1"/>
  <c r="AR707" i="1"/>
  <c r="AR471" i="1"/>
  <c r="AR131" i="1"/>
  <c r="AR349" i="1"/>
  <c r="AR507" i="1"/>
  <c r="AR138" i="1"/>
  <c r="AR565" i="1"/>
  <c r="AR290" i="1"/>
  <c r="AR701" i="1"/>
  <c r="AR194" i="1"/>
  <c r="AR624" i="1"/>
  <c r="AR405" i="1"/>
  <c r="AR633" i="1"/>
  <c r="AR254" i="1"/>
  <c r="AR365" i="1"/>
  <c r="AR477" i="1"/>
  <c r="AR358" i="1"/>
  <c r="AR162" i="1"/>
  <c r="AR492" i="1"/>
  <c r="AR703" i="1"/>
  <c r="AR499" i="1"/>
  <c r="AR308" i="1"/>
  <c r="AR59" i="1"/>
  <c r="AR34" i="1"/>
  <c r="AR526" i="1"/>
  <c r="AR702" i="1"/>
  <c r="AR622" i="1"/>
  <c r="AR432" i="1"/>
  <c r="AR729" i="1"/>
  <c r="AR680" i="1"/>
  <c r="AR466" i="1"/>
  <c r="AR174" i="1"/>
  <c r="AR733" i="1"/>
  <c r="AR572" i="1"/>
  <c r="AR617" i="1"/>
  <c r="AR483" i="1"/>
  <c r="AR692" i="1"/>
  <c r="AR523" i="1"/>
  <c r="AR282" i="1"/>
  <c r="AR155" i="1"/>
  <c r="AR567" i="1"/>
  <c r="AR467" i="1"/>
  <c r="AR363" i="1"/>
  <c r="AR52" i="1"/>
  <c r="AR293" i="1"/>
  <c r="AR530" i="1"/>
  <c r="AR485" i="1"/>
  <c r="AR395" i="1"/>
  <c r="AR103" i="1"/>
  <c r="AR497" i="1"/>
  <c r="AR115" i="1"/>
  <c r="AR456" i="1"/>
  <c r="AR154" i="1"/>
  <c r="AR553" i="1"/>
  <c r="AR353" i="1"/>
  <c r="AR210" i="1"/>
  <c r="AR724" i="1"/>
  <c r="AR318" i="1"/>
  <c r="AR607" i="1"/>
  <c r="AR479" i="1"/>
  <c r="AR243" i="1"/>
  <c r="AR716" i="1"/>
  <c r="AR671" i="1"/>
  <c r="AR612" i="1"/>
  <c r="AR424" i="1"/>
  <c r="AR299" i="1"/>
  <c r="AR132" i="1"/>
  <c r="AR44" i="1"/>
  <c r="AR478" i="1"/>
  <c r="AR586" i="1"/>
  <c r="AR503" i="1"/>
  <c r="AR639" i="1"/>
  <c r="AR574" i="1"/>
  <c r="AR428" i="1"/>
  <c r="AR321" i="1"/>
  <c r="AR705" i="1"/>
  <c r="AR447" i="1"/>
  <c r="AR208" i="1"/>
  <c r="AR645" i="1"/>
  <c r="AR116" i="1"/>
  <c r="AR595" i="1"/>
  <c r="AR496" i="1"/>
  <c r="AR322" i="1"/>
  <c r="AR689" i="1"/>
  <c r="AR726" i="1"/>
  <c r="AR440" i="1"/>
  <c r="AR307" i="1"/>
  <c r="AR619" i="1"/>
  <c r="AR484" i="1"/>
  <c r="AR390" i="1"/>
  <c r="AR112" i="1"/>
  <c r="AR54" i="1"/>
  <c r="AR490" i="1"/>
  <c r="AR418" i="1"/>
  <c r="AR71" i="1"/>
  <c r="AR691" i="1"/>
  <c r="AR487" i="1"/>
  <c r="AR320" i="1"/>
  <c r="AR704" i="1"/>
  <c r="AR625" i="1"/>
  <c r="AR540" i="1"/>
  <c r="AR214" i="1"/>
  <c r="AR121" i="1"/>
  <c r="AR27" i="1"/>
  <c r="AR673" i="1"/>
  <c r="AR519" i="1"/>
  <c r="AR695" i="1"/>
  <c r="AR528" i="1"/>
  <c r="AR427" i="1"/>
  <c r="AR715" i="1"/>
  <c r="AR611" i="1"/>
  <c r="AR480" i="1"/>
  <c r="AR295" i="1"/>
  <c r="AR196" i="1"/>
  <c r="AR141" i="1"/>
  <c r="AR576" i="1"/>
  <c r="AR514" i="1"/>
  <c r="AR407" i="1"/>
  <c r="AR292" i="1"/>
  <c r="AR152" i="1"/>
  <c r="AR422" i="1"/>
  <c r="AR620" i="1"/>
  <c r="AR570" i="1"/>
  <c r="AR459" i="1"/>
  <c r="AR406" i="1"/>
  <c r="AR147" i="1"/>
  <c r="AR709" i="1"/>
  <c r="AR555" i="1"/>
  <c r="AR133" i="1"/>
  <c r="AR684" i="1"/>
  <c r="AR411" i="1"/>
  <c r="AR281" i="1"/>
  <c r="AR650" i="1"/>
  <c r="AR562" i="1"/>
  <c r="AR517" i="1"/>
  <c r="AR413" i="1"/>
  <c r="AR233" i="1"/>
  <c r="AR191" i="1"/>
  <c r="AR23" i="1"/>
  <c r="AR654" i="1"/>
  <c r="AR280" i="1"/>
  <c r="AR674" i="1"/>
  <c r="AR573" i="1"/>
  <c r="AR464" i="1"/>
  <c r="AR269" i="1"/>
  <c r="AR195" i="1"/>
  <c r="AR31" i="1"/>
  <c r="AR693" i="1"/>
  <c r="AR653" i="1"/>
  <c r="AR500" i="1"/>
  <c r="AR446" i="1"/>
  <c r="AR315" i="1"/>
  <c r="AR253" i="1"/>
  <c r="AR197" i="1"/>
  <c r="AR79" i="1"/>
  <c r="AR606" i="1"/>
  <c r="AR486" i="1"/>
  <c r="AR568" i="1"/>
  <c r="AR256" i="1"/>
  <c r="AR53" i="1"/>
  <c r="AR676" i="1"/>
  <c r="AR538" i="1"/>
  <c r="AR488" i="1"/>
  <c r="AR433" i="1"/>
  <c r="AR278" i="1"/>
  <c r="AR118" i="1"/>
  <c r="AR482" i="1"/>
  <c r="AR439" i="1"/>
  <c r="AR129" i="1"/>
  <c r="AR710" i="1"/>
  <c r="AR556" i="1"/>
  <c r="AR708" i="1"/>
  <c r="AR640" i="1"/>
  <c r="AR518" i="1"/>
  <c r="AR435" i="1"/>
  <c r="AR279" i="1"/>
  <c r="AR192" i="1"/>
  <c r="AR56" i="1"/>
  <c r="AR706" i="1"/>
  <c r="AR634" i="1"/>
  <c r="AR352" i="1"/>
  <c r="AR223" i="1"/>
  <c r="AR667" i="1"/>
  <c r="AR569" i="1"/>
  <c r="AR457" i="1"/>
  <c r="AR201" i="1"/>
  <c r="AB242" i="1"/>
  <c r="AC242" i="1"/>
  <c r="AA188" i="1"/>
  <c r="AA245" i="1"/>
  <c r="AA251" i="1"/>
  <c r="AA270" i="1"/>
  <c r="AA276" i="1"/>
  <c r="AA377" i="1"/>
  <c r="AA323" i="1"/>
  <c r="AA325" i="1"/>
  <c r="AA81" i="1"/>
  <c r="P736" i="1"/>
  <c r="S736" i="1"/>
  <c r="AA736" i="1"/>
  <c r="X736" i="1"/>
  <c r="R736" i="1"/>
  <c r="W736" i="1"/>
  <c r="AA101" i="1"/>
  <c r="AA286" i="1"/>
  <c r="AA298" i="1"/>
  <c r="AA310" i="1"/>
  <c r="AA216" i="1"/>
  <c r="P227" i="1"/>
  <c r="AA227" i="1"/>
  <c r="AA239" i="1"/>
  <c r="AA22" i="1"/>
  <c r="P36" i="1"/>
  <c r="AA36" i="1"/>
  <c r="P637" i="1"/>
  <c r="AA637" i="1"/>
  <c r="AA8" i="1"/>
  <c r="P18" i="1"/>
  <c r="AA18" i="1"/>
  <c r="AA648" i="1"/>
  <c r="AA143" i="1"/>
  <c r="AA527" i="1"/>
  <c r="AA461" i="1"/>
  <c r="AA476" i="1"/>
  <c r="AA491" i="1"/>
  <c r="AA511" i="1"/>
  <c r="P412" i="1"/>
  <c r="AA412" i="1"/>
  <c r="AA436" i="1"/>
  <c r="AA205" i="1"/>
  <c r="AA165" i="1"/>
  <c r="AA169" i="1"/>
  <c r="AA182" i="1"/>
  <c r="AA49" i="1"/>
  <c r="AA63" i="1"/>
  <c r="AA73" i="1"/>
  <c r="AA127" i="1"/>
  <c r="AA105" i="1"/>
  <c r="AA546" i="1"/>
  <c r="AA550" i="1"/>
  <c r="P597" i="1"/>
  <c r="AA597" i="1"/>
  <c r="AA578" i="1"/>
  <c r="AA592" i="1"/>
  <c r="AA604" i="1"/>
  <c r="AA614" i="1"/>
  <c r="AA384" i="1"/>
  <c r="AA394" i="1"/>
  <c r="AA401" i="1"/>
  <c r="AA350" i="1"/>
  <c r="AA356" i="1"/>
  <c r="AA661" i="1"/>
  <c r="AA677" i="1"/>
  <c r="AA700" i="1"/>
  <c r="AA720" i="1"/>
  <c r="P722" i="1"/>
  <c r="AA722" i="1"/>
  <c r="AA202" i="1"/>
  <c r="AA255" i="1"/>
  <c r="AA261" i="1"/>
  <c r="AA275" i="1"/>
  <c r="AA372" i="1"/>
  <c r="AA374" i="1"/>
  <c r="AA319" i="1"/>
  <c r="AA331" i="1"/>
  <c r="P337" i="1"/>
  <c r="AA337" i="1"/>
  <c r="AA91" i="1"/>
  <c r="AA87" i="1"/>
  <c r="AA285" i="1"/>
  <c r="AA297" i="1"/>
  <c r="AA309" i="1"/>
  <c r="AA219" i="1"/>
  <c r="AA229" i="1"/>
  <c r="AA238" i="1"/>
  <c r="AA28" i="1"/>
  <c r="AA632" i="1"/>
  <c r="AA9" i="1"/>
  <c r="P14" i="1"/>
  <c r="AA14" i="1"/>
  <c r="AA135" i="1"/>
  <c r="AA151" i="1"/>
  <c r="AA525" i="1"/>
  <c r="AA453" i="1"/>
  <c r="AA470" i="1"/>
  <c r="AA536" i="1"/>
  <c r="AA510" i="1"/>
  <c r="AA408" i="1"/>
  <c r="P431" i="1"/>
  <c r="AA431" i="1"/>
  <c r="AA204" i="1"/>
  <c r="AA159" i="1"/>
  <c r="AA168" i="1"/>
  <c r="AA181" i="1"/>
  <c r="AA42" i="1"/>
  <c r="AA50" i="1"/>
  <c r="AA68" i="1"/>
  <c r="AA128" i="1"/>
  <c r="AA120" i="1"/>
  <c r="AA124" i="1"/>
  <c r="AA549" i="1"/>
  <c r="AA561" i="1"/>
  <c r="AA571" i="1"/>
  <c r="AA583" i="1"/>
  <c r="AA596" i="1"/>
  <c r="AA610" i="1"/>
  <c r="AA627" i="1"/>
  <c r="AA387" i="1"/>
  <c r="AA400" i="1"/>
  <c r="AA341" i="1"/>
  <c r="AA347" i="1"/>
  <c r="AA360" i="1"/>
  <c r="AA665" i="1"/>
  <c r="AA682" i="1"/>
  <c r="AA699" i="1"/>
  <c r="AA719" i="1"/>
  <c r="P725" i="1"/>
  <c r="AA725" i="1"/>
  <c r="AA731" i="1"/>
  <c r="AA738" i="1"/>
  <c r="AA186" i="1"/>
  <c r="AA199" i="1"/>
  <c r="AA244" i="1"/>
  <c r="AA248" i="1"/>
  <c r="AA252" i="1"/>
  <c r="P263" i="1"/>
  <c r="AA263" i="1"/>
  <c r="AA272" i="1"/>
  <c r="AA277" i="1"/>
  <c r="AA366" i="1"/>
  <c r="AA371" i="1"/>
  <c r="AA376" i="1"/>
  <c r="AA379" i="1"/>
  <c r="AA317" i="1"/>
  <c r="AA326" i="1"/>
  <c r="AA329" i="1"/>
  <c r="AA339" i="1"/>
  <c r="AA338" i="1"/>
  <c r="AA85" i="1"/>
  <c r="AA95" i="1"/>
  <c r="AA90" i="1"/>
  <c r="AA98" i="1"/>
  <c r="AA89" i="1"/>
  <c r="AA284" i="1"/>
  <c r="AA288" i="1"/>
  <c r="AA296" i="1"/>
  <c r="AA302" i="1"/>
  <c r="AA306" i="1"/>
  <c r="AA312" i="1"/>
  <c r="AA218" i="1"/>
  <c r="AA222" i="1"/>
  <c r="AA228" i="1"/>
  <c r="AA232" i="1"/>
  <c r="AA236" i="1"/>
  <c r="AA24" i="1"/>
  <c r="AA35" i="1"/>
  <c r="AA26" i="1"/>
  <c r="AA40" i="1"/>
  <c r="P41" i="1"/>
  <c r="AA41" i="1"/>
  <c r="P635" i="1"/>
  <c r="AA635" i="1"/>
  <c r="P643" i="1"/>
  <c r="AA643" i="1"/>
  <c r="AA13" i="1"/>
  <c r="AA16" i="1"/>
  <c r="AA19" i="1"/>
  <c r="AA647" i="1"/>
  <c r="AA134" i="1"/>
  <c r="AA144" i="1"/>
  <c r="AA156" i="1"/>
  <c r="AA137" i="1"/>
  <c r="AA521" i="1"/>
  <c r="AA448" i="1"/>
  <c r="AA452" i="1"/>
  <c r="AA458" i="1"/>
  <c r="AA469" i="1"/>
  <c r="AA474" i="1"/>
  <c r="AA534" i="1"/>
  <c r="AA494" i="1"/>
  <c r="AA509" i="1"/>
  <c r="AA515" i="1"/>
  <c r="AA655" i="1"/>
  <c r="AA410" i="1"/>
  <c r="AA434" i="1"/>
  <c r="P426" i="1"/>
  <c r="AA426" i="1"/>
  <c r="P438" i="1"/>
  <c r="AA438" i="1"/>
  <c r="AA207" i="1"/>
  <c r="AA158" i="1"/>
  <c r="AC158" i="1"/>
  <c r="AB158" i="1"/>
  <c r="AA163" i="1"/>
  <c r="AA167" i="1"/>
  <c r="AA173" i="1"/>
  <c r="AA179" i="1"/>
  <c r="AA184" i="1"/>
  <c r="AA43" i="1"/>
  <c r="AA47" i="1"/>
  <c r="AA51" i="1"/>
  <c r="AA65" i="1"/>
  <c r="AA67" i="1"/>
  <c r="AA74" i="1"/>
  <c r="AA76" i="1"/>
  <c r="AA104" i="1"/>
  <c r="AA119" i="1"/>
  <c r="AA108" i="1"/>
  <c r="AA113" i="1"/>
  <c r="AA544" i="1"/>
  <c r="AA548" i="1"/>
  <c r="AC558" i="1"/>
  <c r="AB558" i="1"/>
  <c r="AA558" i="1"/>
  <c r="AA560" i="1"/>
  <c r="P599" i="1"/>
  <c r="AA599" i="1"/>
  <c r="AA566" i="1"/>
  <c r="AA564" i="1"/>
  <c r="P582" i="1"/>
  <c r="AA582" i="1"/>
  <c r="AA587" i="1"/>
  <c r="AA591" i="1"/>
  <c r="AA603" i="1"/>
  <c r="AA609" i="1"/>
  <c r="AA616" i="1"/>
  <c r="AA626" i="1"/>
  <c r="AA630" i="1"/>
  <c r="AA386" i="1"/>
  <c r="AA391" i="1"/>
  <c r="AA398" i="1"/>
  <c r="AA403" i="1"/>
  <c r="AA340" i="1"/>
  <c r="AA344" i="1"/>
  <c r="AA346" i="1"/>
  <c r="AA354" i="1"/>
  <c r="AA359" i="1"/>
  <c r="AA659" i="1"/>
  <c r="AA664" i="1"/>
  <c r="AA669" i="1"/>
  <c r="AA681" i="1"/>
  <c r="P679" i="1"/>
  <c r="AA679" i="1"/>
  <c r="AA697" i="1"/>
  <c r="AA711" i="1"/>
  <c r="AA718" i="1"/>
  <c r="AA723" i="1"/>
  <c r="AA730" i="1"/>
  <c r="P735" i="1"/>
  <c r="AA735" i="1"/>
  <c r="AA185" i="1"/>
  <c r="AA249" i="1"/>
  <c r="AA262" i="1"/>
  <c r="P267" i="1"/>
  <c r="AA267" i="1"/>
  <c r="AA368" i="1"/>
  <c r="AA373" i="1"/>
  <c r="AA324" i="1"/>
  <c r="AA332" i="1"/>
  <c r="AA335" i="1"/>
  <c r="AA84" i="1"/>
  <c r="AA102" i="1"/>
  <c r="AA88" i="1"/>
  <c r="AA291" i="1"/>
  <c r="AA304" i="1"/>
  <c r="AA220" i="1"/>
  <c r="AA226" i="1"/>
  <c r="AA234" i="1"/>
  <c r="AA32" i="1"/>
  <c r="AA38" i="1"/>
  <c r="P644" i="1"/>
  <c r="AA644" i="1"/>
  <c r="AA11" i="1"/>
  <c r="AA649" i="1"/>
  <c r="AA139" i="1"/>
  <c r="AA149" i="1"/>
  <c r="AA450" i="1"/>
  <c r="AA454" i="1"/>
  <c r="AA472" i="1"/>
  <c r="AA502" i="1"/>
  <c r="AA657" i="1"/>
  <c r="AA415" i="1"/>
  <c r="P421" i="1"/>
  <c r="AA421" i="1"/>
  <c r="AA212" i="1"/>
  <c r="AA160" i="1"/>
  <c r="AA177" i="1"/>
  <c r="AA651" i="1"/>
  <c r="AA45" i="1"/>
  <c r="AA61" i="1"/>
  <c r="AA70" i="1"/>
  <c r="AA111" i="1"/>
  <c r="AA122" i="1"/>
  <c r="AA541" i="1"/>
  <c r="AA559" i="1"/>
  <c r="P601" i="1"/>
  <c r="AA601" i="1"/>
  <c r="AA580" i="1"/>
  <c r="AA584" i="1"/>
  <c r="AA589" i="1"/>
  <c r="AA628" i="1"/>
  <c r="AA388" i="1"/>
  <c r="AA393" i="1"/>
  <c r="AA342" i="1"/>
  <c r="AA348" i="1"/>
  <c r="AA361" i="1"/>
  <c r="AA666" i="1"/>
  <c r="AA672" i="1"/>
  <c r="AA688" i="1"/>
  <c r="AA713" i="1"/>
  <c r="P728" i="1"/>
  <c r="AA728" i="1"/>
  <c r="AA187" i="1"/>
  <c r="AA247" i="1"/>
  <c r="P264" i="1"/>
  <c r="AA264" i="1"/>
  <c r="AA271" i="1"/>
  <c r="AA367" i="1"/>
  <c r="AA314" i="1"/>
  <c r="AA327" i="1"/>
  <c r="AA334" i="1"/>
  <c r="AA83" i="1"/>
  <c r="AA96" i="1"/>
  <c r="AA99" i="1"/>
  <c r="AA289" i="1"/>
  <c r="AA303" i="1"/>
  <c r="AA313" i="1"/>
  <c r="AA225" i="1"/>
  <c r="AA231" i="1"/>
  <c r="AA20" i="1"/>
  <c r="AA29" i="1"/>
  <c r="P25" i="1"/>
  <c r="AA25" i="1"/>
  <c r="AA638" i="1"/>
  <c r="AA7" i="1"/>
  <c r="P17" i="1"/>
  <c r="AA17" i="1"/>
  <c r="P737" i="1"/>
  <c r="AA737" i="1"/>
  <c r="X737" i="1"/>
  <c r="S737" i="1"/>
  <c r="W737" i="1"/>
  <c r="R737" i="1"/>
  <c r="AA145" i="1"/>
  <c r="AA148" i="1"/>
  <c r="AA449" i="1"/>
  <c r="AA460" i="1"/>
  <c r="AA475" i="1"/>
  <c r="AA537" i="1"/>
  <c r="AA658" i="1"/>
  <c r="AA414" i="1"/>
  <c r="AA419" i="1"/>
  <c r="AA211" i="1"/>
  <c r="AA164" i="1"/>
  <c r="P176" i="1"/>
  <c r="AA176" i="1"/>
  <c r="P180" i="1"/>
  <c r="AA180" i="1"/>
  <c r="AA46" i="1"/>
  <c r="AA64" i="1"/>
  <c r="AA72" i="1"/>
  <c r="AA126" i="1"/>
  <c r="AA110" i="1"/>
  <c r="AA542" i="1"/>
  <c r="AA551" i="1"/>
  <c r="P600" i="1"/>
  <c r="AA600" i="1"/>
  <c r="AA579" i="1"/>
  <c r="AA590" i="1"/>
  <c r="AA605" i="1"/>
  <c r="AA618" i="1"/>
  <c r="AA631" i="1"/>
  <c r="AA392" i="1"/>
  <c r="AA402" i="1"/>
  <c r="AA345" i="1"/>
  <c r="AA355" i="1"/>
  <c r="AA660" i="1"/>
  <c r="AA670" i="1"/>
  <c r="AA687" i="1"/>
  <c r="AA712" i="1"/>
  <c r="AC193" i="1"/>
  <c r="AB193" i="1"/>
  <c r="AA193" i="1"/>
  <c r="AA189" i="1"/>
  <c r="AA246" i="1"/>
  <c r="AA257" i="1"/>
  <c r="AA260" i="1"/>
  <c r="P265" i="1"/>
  <c r="AA265" i="1"/>
  <c r="P266" i="1"/>
  <c r="AA266" i="1"/>
  <c r="P273" i="1"/>
  <c r="AA273" i="1"/>
  <c r="AA274" i="1"/>
  <c r="AA370" i="1"/>
  <c r="AA375" i="1"/>
  <c r="AA378" i="1"/>
  <c r="AA316" i="1"/>
  <c r="AA330" i="1"/>
  <c r="AA328" i="1"/>
  <c r="AA333" i="1"/>
  <c r="AA336" i="1"/>
  <c r="AA82" i="1"/>
  <c r="AA92" i="1"/>
  <c r="AA93" i="1"/>
  <c r="AA100" i="1"/>
  <c r="AA86" i="1"/>
  <c r="AA283" i="1"/>
  <c r="AA287" i="1"/>
  <c r="AA294" i="1"/>
  <c r="P300" i="1"/>
  <c r="AA300" i="1"/>
  <c r="AA305" i="1"/>
  <c r="AA311" i="1"/>
  <c r="AA217" i="1"/>
  <c r="AA221" i="1"/>
  <c r="AA224" i="1"/>
  <c r="AA230" i="1"/>
  <c r="AA235" i="1"/>
  <c r="AA240" i="1"/>
  <c r="AA21" i="1"/>
  <c r="AA33" i="1"/>
  <c r="AA39" i="1"/>
  <c r="P37" i="1"/>
  <c r="AA37" i="1"/>
  <c r="P636" i="1"/>
  <c r="AA636" i="1"/>
  <c r="P641" i="1"/>
  <c r="AA641" i="1"/>
  <c r="AA12" i="1"/>
  <c r="AA15" i="1"/>
  <c r="AA646" i="1"/>
  <c r="AA136" i="1"/>
  <c r="AA142" i="1"/>
  <c r="AA150" i="1"/>
  <c r="AA140" i="1"/>
  <c r="AA520" i="1"/>
  <c r="AA531" i="1"/>
  <c r="AA451" i="1"/>
  <c r="AA455" i="1"/>
  <c r="P462" i="1"/>
  <c r="AA462" i="1"/>
  <c r="AA473" i="1"/>
  <c r="AA533" i="1"/>
  <c r="AA493" i="1"/>
  <c r="AA539" i="1"/>
  <c r="AA512" i="1"/>
  <c r="AA656" i="1"/>
  <c r="AA409" i="1"/>
  <c r="AA417" i="1"/>
  <c r="AA420" i="1"/>
  <c r="AA437" i="1"/>
  <c r="AA206" i="1"/>
  <c r="AA213" i="1"/>
  <c r="AA161" i="1"/>
  <c r="AC166" i="1"/>
  <c r="AB166" i="1"/>
  <c r="AA166" i="1"/>
  <c r="AA170" i="1"/>
  <c r="AA178" i="1"/>
  <c r="AA183" i="1"/>
  <c r="AA652" i="1"/>
  <c r="AA48" i="1"/>
  <c r="AA58" i="1"/>
  <c r="AA60" i="1"/>
  <c r="AA62" i="1"/>
  <c r="AA66" i="1"/>
  <c r="AA78" i="1"/>
  <c r="AA125" i="1"/>
  <c r="AA117" i="1"/>
  <c r="AA107" i="1"/>
  <c r="AA123" i="1"/>
  <c r="AA543" i="1"/>
  <c r="AA547" i="1"/>
  <c r="AA557" i="1"/>
  <c r="AA593" i="1"/>
  <c r="P598" i="1"/>
  <c r="AA598" i="1"/>
  <c r="AA577" i="1"/>
  <c r="AA563" i="1"/>
  <c r="AA581" i="1"/>
  <c r="AA585" i="1"/>
  <c r="AA594" i="1"/>
  <c r="AA602" i="1"/>
  <c r="AA608" i="1"/>
  <c r="AA615" i="1"/>
  <c r="AA623" i="1"/>
  <c r="AA629" i="1"/>
  <c r="AA385" i="1"/>
  <c r="AA389" i="1"/>
  <c r="AA396" i="1"/>
  <c r="AA399" i="1"/>
  <c r="P383" i="1"/>
  <c r="AA383" i="1"/>
  <c r="AA343" i="1"/>
  <c r="P364" i="1"/>
  <c r="AA364" i="1"/>
  <c r="AA351" i="1"/>
  <c r="AA357" i="1"/>
  <c r="AA362" i="1"/>
  <c r="P663" i="1"/>
  <c r="AA663" i="1"/>
  <c r="AA668" i="1"/>
  <c r="AA675" i="1"/>
  <c r="P678" i="1"/>
  <c r="AA678" i="1"/>
  <c r="AA690" i="1"/>
  <c r="P714" i="1"/>
  <c r="AA714" i="1"/>
  <c r="AA717" i="1"/>
  <c r="AA721" i="1"/>
  <c r="AA727" i="1"/>
  <c r="AA734" i="1"/>
  <c r="AG598" i="1" l="1"/>
  <c r="AG431" i="1"/>
  <c r="AG597" i="1"/>
  <c r="AG36" i="1"/>
  <c r="AG266" i="1"/>
  <c r="AG600" i="1"/>
  <c r="AG737" i="1"/>
  <c r="AG267" i="1"/>
  <c r="AG679" i="1"/>
  <c r="AG426" i="1"/>
  <c r="AG263" i="1"/>
  <c r="AG337" i="1"/>
  <c r="AG18" i="1"/>
  <c r="AG736" i="1"/>
  <c r="AG663" i="1"/>
  <c r="AG383" i="1"/>
  <c r="AG635" i="1"/>
  <c r="AG227" i="1"/>
  <c r="AG636" i="1"/>
  <c r="AG300" i="1"/>
  <c r="AG176" i="1"/>
  <c r="AG264" i="1"/>
  <c r="AG728" i="1"/>
  <c r="AG421" i="1"/>
  <c r="AG644" i="1"/>
  <c r="AG643" i="1"/>
  <c r="AG41" i="1"/>
  <c r="AG14" i="1"/>
  <c r="AG412" i="1"/>
  <c r="AG637" i="1"/>
  <c r="AG678" i="1"/>
  <c r="AG462" i="1"/>
  <c r="AG180" i="1"/>
  <c r="AG735" i="1"/>
  <c r="AG725" i="1"/>
  <c r="AG714" i="1"/>
  <c r="AG364" i="1"/>
  <c r="AG641" i="1"/>
  <c r="AG37" i="1"/>
  <c r="AG273" i="1"/>
  <c r="AG265" i="1"/>
  <c r="AG17" i="1"/>
  <c r="AG25" i="1"/>
  <c r="AG601" i="1"/>
  <c r="AG582" i="1"/>
  <c r="AG599" i="1"/>
  <c r="AG438" i="1"/>
  <c r="AG722" i="1"/>
  <c r="AK714" i="1"/>
  <c r="AK734" i="1"/>
  <c r="AK608" i="1"/>
  <c r="AK125" i="1"/>
  <c r="AK183" i="1"/>
  <c r="AK206" i="1"/>
  <c r="AK493" i="1"/>
  <c r="AK520" i="1"/>
  <c r="AK641" i="1"/>
  <c r="AK21" i="1"/>
  <c r="AK305" i="1"/>
  <c r="AK93" i="1"/>
  <c r="AK378" i="1"/>
  <c r="AK265" i="1"/>
  <c r="AK392" i="1"/>
  <c r="AK72" i="1"/>
  <c r="AK211" i="1"/>
  <c r="AK17" i="1"/>
  <c r="AK231" i="1"/>
  <c r="AK334" i="1"/>
  <c r="AK187" i="1"/>
  <c r="AK348" i="1"/>
  <c r="AK601" i="1"/>
  <c r="AK45" i="1"/>
  <c r="AK657" i="1"/>
  <c r="AK11" i="1"/>
  <c r="AK32" i="1"/>
  <c r="AK84" i="1"/>
  <c r="AK262" i="1"/>
  <c r="AK711" i="1"/>
  <c r="AK359" i="1"/>
  <c r="AK386" i="1"/>
  <c r="AK582" i="1"/>
  <c r="AK113" i="1"/>
  <c r="AK51" i="1"/>
  <c r="AK438" i="1"/>
  <c r="AK434" i="1"/>
  <c r="AK469" i="1"/>
  <c r="AK134" i="1"/>
  <c r="AK232" i="1"/>
  <c r="AK288" i="1"/>
  <c r="AK339" i="1"/>
  <c r="AK277" i="1"/>
  <c r="AK186" i="1"/>
  <c r="AK665" i="1"/>
  <c r="AK400" i="1"/>
  <c r="AK549" i="1"/>
  <c r="AK168" i="1"/>
  <c r="AK470" i="1"/>
  <c r="AK632" i="1"/>
  <c r="AK87" i="1"/>
  <c r="AK331" i="1"/>
  <c r="AK722" i="1"/>
  <c r="AK401" i="1"/>
  <c r="AK182" i="1"/>
  <c r="AK491" i="1"/>
  <c r="AK8" i="1"/>
  <c r="Y736" i="1"/>
  <c r="AK276" i="1"/>
  <c r="AK678" i="1"/>
  <c r="AK663" i="1"/>
  <c r="AK383" i="1"/>
  <c r="AK615" i="1"/>
  <c r="AK598" i="1"/>
  <c r="AK117" i="1"/>
  <c r="AK652" i="1"/>
  <c r="AK213" i="1"/>
  <c r="AK539" i="1"/>
  <c r="AK531" i="1"/>
  <c r="AK12" i="1"/>
  <c r="AK33" i="1"/>
  <c r="AK311" i="1"/>
  <c r="AK100" i="1"/>
  <c r="AK336" i="1"/>
  <c r="AK274" i="1"/>
  <c r="AK257" i="1"/>
  <c r="AK402" i="1"/>
  <c r="AK180" i="1"/>
  <c r="AK658" i="1"/>
  <c r="AK20" i="1"/>
  <c r="AK83" i="1"/>
  <c r="AK247" i="1"/>
  <c r="AK361" i="1"/>
  <c r="AK580" i="1"/>
  <c r="AK61" i="1"/>
  <c r="AK160" i="1"/>
  <c r="AK454" i="1"/>
  <c r="AK38" i="1"/>
  <c r="AK102" i="1"/>
  <c r="AK344" i="1"/>
  <c r="AK616" i="1"/>
  <c r="AK587" i="1"/>
  <c r="AK544" i="1"/>
  <c r="AK65" i="1"/>
  <c r="AK184" i="1"/>
  <c r="AK207" i="1"/>
  <c r="AK515" i="1"/>
  <c r="AK448" i="1"/>
  <c r="AK16" i="1"/>
  <c r="AK40" i="1"/>
  <c r="AK218" i="1"/>
  <c r="AK98" i="1"/>
  <c r="AK317" i="1"/>
  <c r="AK366" i="1"/>
  <c r="AK199" i="1"/>
  <c r="AK682" i="1"/>
  <c r="AK610" i="1"/>
  <c r="AK128" i="1"/>
  <c r="AK431" i="1"/>
  <c r="AK151" i="1"/>
  <c r="AK229" i="1"/>
  <c r="AK202" i="1"/>
  <c r="AK350" i="1"/>
  <c r="AK597" i="1"/>
  <c r="AK49" i="1"/>
  <c r="AK511" i="1"/>
  <c r="AK527" i="1"/>
  <c r="AK36" i="1"/>
  <c r="AK298" i="1"/>
  <c r="AK377" i="1"/>
  <c r="AK721" i="1"/>
  <c r="AK690" i="1"/>
  <c r="AK668" i="1"/>
  <c r="AK357" i="1"/>
  <c r="AK343" i="1"/>
  <c r="AK396" i="1"/>
  <c r="AK623" i="1"/>
  <c r="AK594" i="1"/>
  <c r="AK577" i="1"/>
  <c r="AK557" i="1"/>
  <c r="AK107" i="1"/>
  <c r="AK66" i="1"/>
  <c r="AK48" i="1"/>
  <c r="AK170" i="1"/>
  <c r="AK161" i="1"/>
  <c r="AK420" i="1"/>
  <c r="AK512" i="1"/>
  <c r="AK473" i="1"/>
  <c r="AK451" i="1"/>
  <c r="AK150" i="1"/>
  <c r="AK15" i="1"/>
  <c r="AK636" i="1"/>
  <c r="AK39" i="1"/>
  <c r="AK235" i="1"/>
  <c r="AK217" i="1"/>
  <c r="AK86" i="1"/>
  <c r="AK82" i="1"/>
  <c r="AK330" i="1"/>
  <c r="AK370" i="1"/>
  <c r="AK266" i="1"/>
  <c r="AK260" i="1"/>
  <c r="AK687" i="1"/>
  <c r="AK345" i="1"/>
  <c r="AK618" i="1"/>
  <c r="AK600" i="1"/>
  <c r="AK110" i="1"/>
  <c r="AK46" i="1"/>
  <c r="AK414" i="1"/>
  <c r="AK460" i="1"/>
  <c r="AK737" i="1"/>
  <c r="AK7" i="1"/>
  <c r="AK29" i="1"/>
  <c r="AK313" i="1"/>
  <c r="AK96" i="1"/>
  <c r="AK314" i="1"/>
  <c r="AK666" i="1"/>
  <c r="AK393" i="1"/>
  <c r="AK584" i="1"/>
  <c r="AK559" i="1"/>
  <c r="AK70" i="1"/>
  <c r="AK177" i="1"/>
  <c r="AK472" i="1"/>
  <c r="AK139" i="1"/>
  <c r="AK226" i="1"/>
  <c r="AK88" i="1"/>
  <c r="AK332" i="1"/>
  <c r="AK267" i="1"/>
  <c r="AK185" i="1"/>
  <c r="AK723" i="1"/>
  <c r="AK679" i="1"/>
  <c r="AK664" i="1"/>
  <c r="AK346" i="1"/>
  <c r="AK398" i="1"/>
  <c r="AK626" i="1"/>
  <c r="AK591" i="1"/>
  <c r="AK564" i="1"/>
  <c r="AK560" i="1"/>
  <c r="AK548" i="1"/>
  <c r="AK119" i="1"/>
  <c r="AK67" i="1"/>
  <c r="AK43" i="1"/>
  <c r="AK167" i="1"/>
  <c r="AK426" i="1"/>
  <c r="AK655" i="1"/>
  <c r="AK534" i="1"/>
  <c r="AK452" i="1"/>
  <c r="AK156" i="1"/>
  <c r="AK19" i="1"/>
  <c r="AK24" i="1"/>
  <c r="AK222" i="1"/>
  <c r="AK302" i="1"/>
  <c r="AK89" i="1"/>
  <c r="AK85" i="1"/>
  <c r="AK326" i="1"/>
  <c r="AK371" i="1"/>
  <c r="AK263" i="1"/>
  <c r="AK244" i="1"/>
  <c r="AK731" i="1"/>
  <c r="AK699" i="1"/>
  <c r="AK347" i="1"/>
  <c r="AK627" i="1"/>
  <c r="AK571" i="1"/>
  <c r="AK120" i="1"/>
  <c r="AK42" i="1"/>
  <c r="AK204" i="1"/>
  <c r="AK510" i="1"/>
  <c r="AK525" i="1"/>
  <c r="AK238" i="1"/>
  <c r="AK297" i="1"/>
  <c r="AK337" i="1"/>
  <c r="AK374" i="1"/>
  <c r="AK255" i="1"/>
  <c r="AK720" i="1"/>
  <c r="AK356" i="1"/>
  <c r="AK384" i="1"/>
  <c r="AK578" i="1"/>
  <c r="AK546" i="1"/>
  <c r="AK63" i="1"/>
  <c r="AK165" i="1"/>
  <c r="AK461" i="1"/>
  <c r="AK18" i="1"/>
  <c r="AK239" i="1"/>
  <c r="AK310" i="1"/>
  <c r="AK323" i="1"/>
  <c r="AK251" i="1"/>
  <c r="AK364" i="1"/>
  <c r="AK385" i="1"/>
  <c r="AK581" i="1"/>
  <c r="AK543" i="1"/>
  <c r="AK60" i="1"/>
  <c r="AK409" i="1"/>
  <c r="AK136" i="1"/>
  <c r="AK37" i="1"/>
  <c r="AK224" i="1"/>
  <c r="AK287" i="1"/>
  <c r="AK333" i="1"/>
  <c r="AK273" i="1"/>
  <c r="AK246" i="1"/>
  <c r="AK660" i="1"/>
  <c r="AK590" i="1"/>
  <c r="AK551" i="1"/>
  <c r="AK537" i="1"/>
  <c r="AK148" i="1"/>
  <c r="AK25" i="1"/>
  <c r="AK289" i="1"/>
  <c r="AK271" i="1"/>
  <c r="AK688" i="1"/>
  <c r="AK628" i="1"/>
  <c r="AK122" i="1"/>
  <c r="AK212" i="1"/>
  <c r="AK450" i="1"/>
  <c r="AK304" i="1"/>
  <c r="AK373" i="1"/>
  <c r="AK681" i="1"/>
  <c r="AK340" i="1"/>
  <c r="AK609" i="1"/>
  <c r="AK599" i="1"/>
  <c r="AK76" i="1"/>
  <c r="AK179" i="1"/>
  <c r="AK509" i="1"/>
  <c r="AK521" i="1"/>
  <c r="AK13" i="1"/>
  <c r="AK26" i="1"/>
  <c r="AK312" i="1"/>
  <c r="AK90" i="1"/>
  <c r="AK379" i="1"/>
  <c r="AK252" i="1"/>
  <c r="AK596" i="1"/>
  <c r="AK68" i="1"/>
  <c r="AK135" i="1"/>
  <c r="AK219" i="1"/>
  <c r="AK275" i="1"/>
  <c r="AK677" i="1"/>
  <c r="AK604" i="1"/>
  <c r="AK127" i="1"/>
  <c r="AK436" i="1"/>
  <c r="AK143" i="1"/>
  <c r="AK286" i="1"/>
  <c r="AK81" i="1"/>
  <c r="AK188" i="1"/>
  <c r="AK717" i="1"/>
  <c r="AK351" i="1"/>
  <c r="AK389" i="1"/>
  <c r="AK585" i="1"/>
  <c r="AK547" i="1"/>
  <c r="AK62" i="1"/>
  <c r="AK417" i="1"/>
  <c r="AK462" i="1"/>
  <c r="AK142" i="1"/>
  <c r="AK230" i="1"/>
  <c r="AK294" i="1"/>
  <c r="AK316" i="1"/>
  <c r="AK670" i="1"/>
  <c r="AK605" i="1"/>
  <c r="AK126" i="1"/>
  <c r="AK164" i="1"/>
  <c r="AK449" i="1"/>
  <c r="AK638" i="1"/>
  <c r="AK303" i="1"/>
  <c r="AK367" i="1"/>
  <c r="AK713" i="1"/>
  <c r="AK388" i="1"/>
  <c r="AK541" i="1"/>
  <c r="AK415" i="1"/>
  <c r="AK649" i="1"/>
  <c r="AK220" i="1"/>
  <c r="AK324" i="1"/>
  <c r="AK735" i="1"/>
  <c r="AK718" i="1"/>
  <c r="AK659" i="1"/>
  <c r="AK391" i="1"/>
  <c r="AK566" i="1"/>
  <c r="AK104" i="1"/>
  <c r="AK163" i="1"/>
  <c r="AK474" i="1"/>
  <c r="AK144" i="1"/>
  <c r="AK635" i="1"/>
  <c r="AK236" i="1"/>
  <c r="AK296" i="1"/>
  <c r="AK338" i="1"/>
  <c r="AK725" i="1"/>
  <c r="AK341" i="1"/>
  <c r="AK561" i="1"/>
  <c r="AK181" i="1"/>
  <c r="AK536" i="1"/>
  <c r="AK9" i="1"/>
  <c r="AK285" i="1"/>
  <c r="AK372" i="1"/>
  <c r="AK700" i="1"/>
  <c r="AK614" i="1"/>
  <c r="AK105" i="1"/>
  <c r="AK205" i="1"/>
  <c r="AK227" i="1"/>
  <c r="AK245" i="1"/>
  <c r="AK727" i="1"/>
  <c r="AK675" i="1"/>
  <c r="AK362" i="1"/>
  <c r="AK399" i="1"/>
  <c r="AK629" i="1"/>
  <c r="AK602" i="1"/>
  <c r="AK563" i="1"/>
  <c r="AK593" i="1"/>
  <c r="AK123" i="1"/>
  <c r="AK78" i="1"/>
  <c r="AK58" i="1"/>
  <c r="AK178" i="1"/>
  <c r="AK437" i="1"/>
  <c r="AK656" i="1"/>
  <c r="AK533" i="1"/>
  <c r="AK455" i="1"/>
  <c r="AK140" i="1"/>
  <c r="AK646" i="1"/>
  <c r="AK240" i="1"/>
  <c r="AK221" i="1"/>
  <c r="AK300" i="1"/>
  <c r="AK283" i="1"/>
  <c r="AK92" i="1"/>
  <c r="AK328" i="1"/>
  <c r="AK375" i="1"/>
  <c r="AK189" i="1"/>
  <c r="AK712" i="1"/>
  <c r="AK355" i="1"/>
  <c r="AK631" i="1"/>
  <c r="AK579" i="1"/>
  <c r="AK542" i="1"/>
  <c r="AK64" i="1"/>
  <c r="AK176" i="1"/>
  <c r="AK419" i="1"/>
  <c r="AK475" i="1"/>
  <c r="AK145" i="1"/>
  <c r="Y737" i="1"/>
  <c r="AK225" i="1"/>
  <c r="AK99" i="1"/>
  <c r="AK327" i="1"/>
  <c r="AK264" i="1"/>
  <c r="AK728" i="1"/>
  <c r="AK672" i="1"/>
  <c r="AK342" i="1"/>
  <c r="AK589" i="1"/>
  <c r="AK111" i="1"/>
  <c r="AK651" i="1"/>
  <c r="AK421" i="1"/>
  <c r="AK502" i="1"/>
  <c r="AK149" i="1"/>
  <c r="AK644" i="1"/>
  <c r="AK234" i="1"/>
  <c r="AK291" i="1"/>
  <c r="AK335" i="1"/>
  <c r="AK368" i="1"/>
  <c r="AK249" i="1"/>
  <c r="AK730" i="1"/>
  <c r="AK697" i="1"/>
  <c r="AK669" i="1"/>
  <c r="AK354" i="1"/>
  <c r="AK403" i="1"/>
  <c r="AK630" i="1"/>
  <c r="AK603" i="1"/>
  <c r="AK108" i="1"/>
  <c r="AK74" i="1"/>
  <c r="AK47" i="1"/>
  <c r="AK173" i="1"/>
  <c r="AK410" i="1"/>
  <c r="AK494" i="1"/>
  <c r="AK458" i="1"/>
  <c r="AK137" i="1"/>
  <c r="AK647" i="1"/>
  <c r="AK643" i="1"/>
  <c r="AK41" i="1"/>
  <c r="AK35" i="1"/>
  <c r="AK228" i="1"/>
  <c r="AK306" i="1"/>
  <c r="AK284" i="1"/>
  <c r="AK95" i="1"/>
  <c r="AK329" i="1"/>
  <c r="AK376" i="1"/>
  <c r="AK272" i="1"/>
  <c r="AK248" i="1"/>
  <c r="AK738" i="1"/>
  <c r="AK719" i="1"/>
  <c r="AK360" i="1"/>
  <c r="AK387" i="1"/>
  <c r="AK583" i="1"/>
  <c r="AK124" i="1"/>
  <c r="AK50" i="1"/>
  <c r="AK159" i="1"/>
  <c r="AK408" i="1"/>
  <c r="AK453" i="1"/>
  <c r="AK14" i="1"/>
  <c r="AK28" i="1"/>
  <c r="AK309" i="1"/>
  <c r="AK91" i="1"/>
  <c r="AK319" i="1"/>
  <c r="AK261" i="1"/>
  <c r="AK661" i="1"/>
  <c r="AK394" i="1"/>
  <c r="AK592" i="1"/>
  <c r="AK550" i="1"/>
  <c r="AK73" i="1"/>
  <c r="AK169" i="1"/>
  <c r="AK412" i="1"/>
  <c r="AK476" i="1"/>
  <c r="AK648" i="1"/>
  <c r="AK637" i="1"/>
  <c r="AK22" i="1"/>
  <c r="AK216" i="1"/>
  <c r="AK101" i="1"/>
  <c r="AK736" i="1"/>
  <c r="AK325" i="1"/>
  <c r="AK270" i="1"/>
  <c r="AK193" i="1"/>
  <c r="AK158" i="1"/>
  <c r="AO193" i="1"/>
  <c r="AL193" i="1"/>
  <c r="AK558" i="1"/>
  <c r="AM166" i="1"/>
  <c r="AM558" i="1"/>
  <c r="AM158" i="1"/>
  <c r="AM242" i="1"/>
  <c r="AK166" i="1"/>
  <c r="AO242" i="1"/>
  <c r="AL242" i="1"/>
  <c r="AO166" i="1"/>
  <c r="AL166" i="1"/>
  <c r="AM193" i="1"/>
  <c r="AO558" i="1"/>
  <c r="AL558" i="1"/>
  <c r="AO158" i="1"/>
  <c r="AL158" i="1"/>
  <c r="T736" i="1"/>
  <c r="T737" i="1"/>
  <c r="Z737" i="1"/>
  <c r="Z736" i="1"/>
  <c r="U736" i="1"/>
  <c r="AF736" i="1" s="1"/>
  <c r="U737" i="1"/>
  <c r="AF737" i="1" s="1"/>
  <c r="AB734" i="1"/>
  <c r="AB364" i="1"/>
  <c r="AC385" i="1"/>
  <c r="AC125" i="1"/>
  <c r="AC183" i="1"/>
  <c r="AC206" i="1"/>
  <c r="AB493" i="1"/>
  <c r="AB520" i="1"/>
  <c r="AB641" i="1"/>
  <c r="AB21" i="1"/>
  <c r="AB305" i="1"/>
  <c r="AC93" i="1"/>
  <c r="AB378" i="1"/>
  <c r="AC265" i="1"/>
  <c r="AC392" i="1"/>
  <c r="AC551" i="1"/>
  <c r="AC72" i="1"/>
  <c r="AC211" i="1"/>
  <c r="AC537" i="1"/>
  <c r="AC148" i="1"/>
  <c r="AC17" i="1"/>
  <c r="AC231" i="1"/>
  <c r="AC334" i="1"/>
  <c r="AB187" i="1"/>
  <c r="AB348" i="1"/>
  <c r="AB601" i="1"/>
  <c r="AC45" i="1"/>
  <c r="AC657" i="1"/>
  <c r="AB11" i="1"/>
  <c r="AC304" i="1"/>
  <c r="AB373" i="1"/>
  <c r="AC262" i="1"/>
  <c r="AC711" i="1"/>
  <c r="AC359" i="1"/>
  <c r="AC386" i="1"/>
  <c r="AB582" i="1"/>
  <c r="AC113" i="1"/>
  <c r="AB51" i="1"/>
  <c r="AD158" i="1"/>
  <c r="AB438" i="1"/>
  <c r="AB509" i="1"/>
  <c r="AB521" i="1"/>
  <c r="AB13" i="1"/>
  <c r="AB26" i="1"/>
  <c r="AB312" i="1"/>
  <c r="AB90" i="1"/>
  <c r="AB379" i="1"/>
  <c r="AB252" i="1"/>
  <c r="AC400" i="1"/>
  <c r="AB549" i="1"/>
  <c r="AB135" i="1"/>
  <c r="AC219" i="1"/>
  <c r="AC331" i="1"/>
  <c r="AB722" i="1"/>
  <c r="AB182" i="1"/>
  <c r="AB678" i="1"/>
  <c r="AC351" i="1"/>
  <c r="AC389" i="1"/>
  <c r="AC585" i="1"/>
  <c r="AB547" i="1"/>
  <c r="AB62" i="1"/>
  <c r="AC417" i="1"/>
  <c r="AC462" i="1"/>
  <c r="AC142" i="1"/>
  <c r="AC230" i="1"/>
  <c r="AC294" i="1"/>
  <c r="AB316" i="1"/>
  <c r="AD193" i="1"/>
  <c r="AB402" i="1"/>
  <c r="AC180" i="1"/>
  <c r="AC658" i="1"/>
  <c r="AC638" i="1"/>
  <c r="AC303" i="1"/>
  <c r="AC83" i="1"/>
  <c r="AC713" i="1"/>
  <c r="AC388" i="1"/>
  <c r="AC541" i="1"/>
  <c r="AC160" i="1"/>
  <c r="AC454" i="1"/>
  <c r="AC38" i="1"/>
  <c r="AC102" i="1"/>
  <c r="AC718" i="1"/>
  <c r="AC659" i="1"/>
  <c r="AB391" i="1"/>
  <c r="AC587" i="1"/>
  <c r="AB104" i="1"/>
  <c r="AB184" i="1"/>
  <c r="AC207" i="1"/>
  <c r="AC515" i="1"/>
  <c r="AC474" i="1"/>
  <c r="AC16" i="1"/>
  <c r="AB40" i="1"/>
  <c r="AB218" i="1"/>
  <c r="AC296" i="1"/>
  <c r="AB338" i="1"/>
  <c r="AC366" i="1"/>
  <c r="AC199" i="1"/>
  <c r="AC682" i="1"/>
  <c r="AC610" i="1"/>
  <c r="AC128" i="1"/>
  <c r="AC431" i="1"/>
  <c r="AC151" i="1"/>
  <c r="AC229" i="1"/>
  <c r="AC285" i="1"/>
  <c r="AC202" i="1"/>
  <c r="AC350" i="1"/>
  <c r="AC597" i="1"/>
  <c r="AC49" i="1"/>
  <c r="AC323" i="1"/>
  <c r="AB721" i="1"/>
  <c r="AC690" i="1"/>
  <c r="AB668" i="1"/>
  <c r="AC357" i="1"/>
  <c r="AB343" i="1"/>
  <c r="AB396" i="1"/>
  <c r="AB623" i="1"/>
  <c r="AB594" i="1"/>
  <c r="AB577" i="1"/>
  <c r="AB557" i="1"/>
  <c r="AB107" i="1"/>
  <c r="AC66" i="1"/>
  <c r="AB48" i="1"/>
  <c r="AB170" i="1"/>
  <c r="AC161" i="1"/>
  <c r="AC420" i="1"/>
  <c r="AC512" i="1"/>
  <c r="AC473" i="1"/>
  <c r="AC451" i="1"/>
  <c r="AC150" i="1"/>
  <c r="AB15" i="1"/>
  <c r="AC636" i="1"/>
  <c r="AC39" i="1"/>
  <c r="AC235" i="1"/>
  <c r="AC217" i="1"/>
  <c r="AC86" i="1"/>
  <c r="AC82" i="1"/>
  <c r="AB330" i="1"/>
  <c r="AB370" i="1"/>
  <c r="AB266" i="1"/>
  <c r="AC260" i="1"/>
  <c r="AB687" i="1"/>
  <c r="AC345" i="1"/>
  <c r="AC618" i="1"/>
  <c r="AB600" i="1"/>
  <c r="AB110" i="1"/>
  <c r="AB46" i="1"/>
  <c r="AC414" i="1"/>
  <c r="AB460" i="1"/>
  <c r="AC737" i="1"/>
  <c r="AC7" i="1"/>
  <c r="AC29" i="1"/>
  <c r="AC313" i="1"/>
  <c r="AC96" i="1"/>
  <c r="AC314" i="1"/>
  <c r="AC666" i="1"/>
  <c r="AC393" i="1"/>
  <c r="AC584" i="1"/>
  <c r="AC559" i="1"/>
  <c r="AC70" i="1"/>
  <c r="AC177" i="1"/>
  <c r="AC472" i="1"/>
  <c r="AB139" i="1"/>
  <c r="AC226" i="1"/>
  <c r="AC88" i="1"/>
  <c r="AB332" i="1"/>
  <c r="AB267" i="1"/>
  <c r="AC185" i="1"/>
  <c r="AC723" i="1"/>
  <c r="AC679" i="1"/>
  <c r="AC664" i="1"/>
  <c r="AB346" i="1"/>
  <c r="AC398" i="1"/>
  <c r="AB626" i="1"/>
  <c r="AC591" i="1"/>
  <c r="AC564" i="1"/>
  <c r="AC560" i="1"/>
  <c r="AC548" i="1"/>
  <c r="AB119" i="1"/>
  <c r="AB67" i="1"/>
  <c r="AB43" i="1"/>
  <c r="AB167" i="1"/>
  <c r="AB426" i="1"/>
  <c r="AC655" i="1"/>
  <c r="AC534" i="1"/>
  <c r="AC452" i="1"/>
  <c r="AB156" i="1"/>
  <c r="AB19" i="1"/>
  <c r="AB24" i="1"/>
  <c r="AB222" i="1"/>
  <c r="AB302" i="1"/>
  <c r="AC89" i="1"/>
  <c r="AC85" i="1"/>
  <c r="AC326" i="1"/>
  <c r="AB371" i="1"/>
  <c r="AC263" i="1"/>
  <c r="AC244" i="1"/>
  <c r="AC731" i="1"/>
  <c r="AC699" i="1"/>
  <c r="AC347" i="1"/>
  <c r="AB627" i="1"/>
  <c r="AC571" i="1"/>
  <c r="AB120" i="1"/>
  <c r="AB42" i="1"/>
  <c r="AB204" i="1"/>
  <c r="AC510" i="1"/>
  <c r="AC525" i="1"/>
  <c r="AB238" i="1"/>
  <c r="AC297" i="1"/>
  <c r="AC337" i="1"/>
  <c r="AC374" i="1"/>
  <c r="AC255" i="1"/>
  <c r="AB720" i="1"/>
  <c r="AC356" i="1"/>
  <c r="AC384" i="1"/>
  <c r="AB578" i="1"/>
  <c r="AC546" i="1"/>
  <c r="AB63" i="1"/>
  <c r="AC169" i="1"/>
  <c r="AB412" i="1"/>
  <c r="AC476" i="1"/>
  <c r="AC648" i="1"/>
  <c r="AC637" i="1"/>
  <c r="AC22" i="1"/>
  <c r="AB216" i="1"/>
  <c r="AB101" i="1"/>
  <c r="AB736" i="1"/>
  <c r="AC325" i="1"/>
  <c r="AC270" i="1"/>
  <c r="AB714" i="1"/>
  <c r="AC608" i="1"/>
  <c r="AC581" i="1"/>
  <c r="AB543" i="1"/>
  <c r="AC60" i="1"/>
  <c r="AD166" i="1"/>
  <c r="AB409" i="1"/>
  <c r="AB136" i="1"/>
  <c r="AB37" i="1"/>
  <c r="AC224" i="1"/>
  <c r="AC287" i="1"/>
  <c r="AB333" i="1"/>
  <c r="AC273" i="1"/>
  <c r="AC246" i="1"/>
  <c r="AC660" i="1"/>
  <c r="AC590" i="1"/>
  <c r="AC25" i="1"/>
  <c r="AB289" i="1"/>
  <c r="AC271" i="1"/>
  <c r="AC688" i="1"/>
  <c r="AB628" i="1"/>
  <c r="AB122" i="1"/>
  <c r="AB212" i="1"/>
  <c r="AC450" i="1"/>
  <c r="AC32" i="1"/>
  <c r="AB84" i="1"/>
  <c r="AC681" i="1"/>
  <c r="AB340" i="1"/>
  <c r="AC609" i="1"/>
  <c r="AC599" i="1"/>
  <c r="AD558" i="1"/>
  <c r="AB76" i="1"/>
  <c r="AB179" i="1"/>
  <c r="AB434" i="1"/>
  <c r="AB469" i="1"/>
  <c r="AB134" i="1"/>
  <c r="AB232" i="1"/>
  <c r="AC288" i="1"/>
  <c r="AB339" i="1"/>
  <c r="AC277" i="1"/>
  <c r="AB186" i="1"/>
  <c r="AB665" i="1"/>
  <c r="AB596" i="1"/>
  <c r="AB68" i="1"/>
  <c r="AB168" i="1"/>
  <c r="AC470" i="1"/>
  <c r="AB632" i="1"/>
  <c r="AC87" i="1"/>
  <c r="AB275" i="1"/>
  <c r="AB677" i="1"/>
  <c r="AB401" i="1"/>
  <c r="AB604" i="1"/>
  <c r="AB127" i="1"/>
  <c r="AC205" i="1"/>
  <c r="AB511" i="1"/>
  <c r="AC527" i="1"/>
  <c r="AC36" i="1"/>
  <c r="AC227" i="1"/>
  <c r="AC298" i="1"/>
  <c r="AC377" i="1"/>
  <c r="AB245" i="1"/>
  <c r="AD242" i="1"/>
  <c r="AC717" i="1"/>
  <c r="AB663" i="1"/>
  <c r="AC383" i="1"/>
  <c r="AC615" i="1"/>
  <c r="AC598" i="1"/>
  <c r="AC117" i="1"/>
  <c r="AB652" i="1"/>
  <c r="AC213" i="1"/>
  <c r="AC539" i="1"/>
  <c r="AC531" i="1"/>
  <c r="AB12" i="1"/>
  <c r="AC33" i="1"/>
  <c r="AB311" i="1"/>
  <c r="AC100" i="1"/>
  <c r="AC336" i="1"/>
  <c r="AB274" i="1"/>
  <c r="AC257" i="1"/>
  <c r="AC670" i="1"/>
  <c r="AC605" i="1"/>
  <c r="AB126" i="1"/>
  <c r="AB164" i="1"/>
  <c r="AC449" i="1"/>
  <c r="AB20" i="1"/>
  <c r="AC367" i="1"/>
  <c r="AB247" i="1"/>
  <c r="AC361" i="1"/>
  <c r="AC580" i="1"/>
  <c r="AC61" i="1"/>
  <c r="AB415" i="1"/>
  <c r="AC649" i="1"/>
  <c r="AC220" i="1"/>
  <c r="AC324" i="1"/>
  <c r="AB735" i="1"/>
  <c r="AB344" i="1"/>
  <c r="AC616" i="1"/>
  <c r="AB566" i="1"/>
  <c r="AC544" i="1"/>
  <c r="AC65" i="1"/>
  <c r="AB163" i="1"/>
  <c r="AC448" i="1"/>
  <c r="AC144" i="1"/>
  <c r="AC635" i="1"/>
  <c r="AB236" i="1"/>
  <c r="AC98" i="1"/>
  <c r="AC317" i="1"/>
  <c r="AC725" i="1"/>
  <c r="AC341" i="1"/>
  <c r="AC561" i="1"/>
  <c r="AC181" i="1"/>
  <c r="AC536" i="1"/>
  <c r="AC9" i="1"/>
  <c r="AC372" i="1"/>
  <c r="AC700" i="1"/>
  <c r="AC614" i="1"/>
  <c r="AC105" i="1"/>
  <c r="AC165" i="1"/>
  <c r="AC461" i="1"/>
  <c r="AC18" i="1"/>
  <c r="AC239" i="1"/>
  <c r="AC310" i="1"/>
  <c r="AB251" i="1"/>
  <c r="AC727" i="1"/>
  <c r="AC675" i="1"/>
  <c r="AB362" i="1"/>
  <c r="AC399" i="1"/>
  <c r="AC629" i="1"/>
  <c r="AC602" i="1"/>
  <c r="AC563" i="1"/>
  <c r="AC593" i="1"/>
  <c r="AB123" i="1"/>
  <c r="AC78" i="1"/>
  <c r="AC58" i="1"/>
  <c r="AB178" i="1"/>
  <c r="AC437" i="1"/>
  <c r="AC656" i="1"/>
  <c r="AC533" i="1"/>
  <c r="AC455" i="1"/>
  <c r="AB140" i="1"/>
  <c r="AC646" i="1"/>
  <c r="AC240" i="1"/>
  <c r="AC221" i="1"/>
  <c r="AB300" i="1"/>
  <c r="AB283" i="1"/>
  <c r="AB92" i="1"/>
  <c r="AB328" i="1"/>
  <c r="AB375" i="1"/>
  <c r="AC189" i="1"/>
  <c r="AC712" i="1"/>
  <c r="AC355" i="1"/>
  <c r="AC631" i="1"/>
  <c r="AC579" i="1"/>
  <c r="AB542" i="1"/>
  <c r="AC64" i="1"/>
  <c r="AC176" i="1"/>
  <c r="AC419" i="1"/>
  <c r="AC475" i="1"/>
  <c r="AC145" i="1"/>
  <c r="AC225" i="1"/>
  <c r="AB99" i="1"/>
  <c r="AC327" i="1"/>
  <c r="AB264" i="1"/>
  <c r="AC728" i="1"/>
  <c r="AC672" i="1"/>
  <c r="AC342" i="1"/>
  <c r="AC589" i="1"/>
  <c r="AB111" i="1"/>
  <c r="AC651" i="1"/>
  <c r="AC421" i="1"/>
  <c r="AB502" i="1"/>
  <c r="AC149" i="1"/>
  <c r="AC644" i="1"/>
  <c r="AB234" i="1"/>
  <c r="AC291" i="1"/>
  <c r="AC335" i="1"/>
  <c r="AC368" i="1"/>
  <c r="AC249" i="1"/>
  <c r="AC730" i="1"/>
  <c r="AC697" i="1"/>
  <c r="AC669" i="1"/>
  <c r="AB354" i="1"/>
  <c r="AC403" i="1"/>
  <c r="AB630" i="1"/>
  <c r="AC603" i="1"/>
  <c r="AC108" i="1"/>
  <c r="AC74" i="1"/>
  <c r="AC47" i="1"/>
  <c r="AC173" i="1"/>
  <c r="AB410" i="1"/>
  <c r="AB494" i="1"/>
  <c r="AC458" i="1"/>
  <c r="AC137" i="1"/>
  <c r="AC647" i="1"/>
  <c r="AB643" i="1"/>
  <c r="AC41" i="1"/>
  <c r="AB35" i="1"/>
  <c r="AC228" i="1"/>
  <c r="AB306" i="1"/>
  <c r="AB284" i="1"/>
  <c r="AB95" i="1"/>
  <c r="AC329" i="1"/>
  <c r="AB376" i="1"/>
  <c r="AC272" i="1"/>
  <c r="AB248" i="1"/>
  <c r="AB738" i="1"/>
  <c r="AC719" i="1"/>
  <c r="AB360" i="1"/>
  <c r="AC387" i="1"/>
  <c r="AC583" i="1"/>
  <c r="AB124" i="1"/>
  <c r="AB50" i="1"/>
  <c r="AC159" i="1"/>
  <c r="AC408" i="1"/>
  <c r="AC453" i="1"/>
  <c r="AB14" i="1"/>
  <c r="AB28" i="1"/>
  <c r="AC309" i="1"/>
  <c r="AC91" i="1"/>
  <c r="AC319" i="1"/>
  <c r="AC261" i="1"/>
  <c r="AC661" i="1"/>
  <c r="AC394" i="1"/>
  <c r="AC592" i="1"/>
  <c r="AC550" i="1"/>
  <c r="AB73" i="1"/>
  <c r="AB436" i="1"/>
  <c r="AB491" i="1"/>
  <c r="AB143" i="1"/>
  <c r="AB8" i="1"/>
  <c r="AB286" i="1"/>
  <c r="AC81" i="1"/>
  <c r="AC276" i="1"/>
  <c r="AB188" i="1"/>
  <c r="AC182" i="1"/>
  <c r="AB86" i="1"/>
  <c r="AC375" i="1"/>
  <c r="AC187" i="1"/>
  <c r="AC343" i="1"/>
  <c r="AB669" i="1"/>
  <c r="AC549" i="1"/>
  <c r="AC21" i="1"/>
  <c r="AB22" i="1"/>
  <c r="AC73" i="1"/>
  <c r="AB142" i="1"/>
  <c r="AB618" i="1"/>
  <c r="AC43" i="1"/>
  <c r="AB47" i="1"/>
  <c r="AC348" i="1"/>
  <c r="AC665" i="1"/>
  <c r="AB384" i="1"/>
  <c r="AB592" i="1"/>
  <c r="AB690" i="1"/>
  <c r="AC409" i="1"/>
  <c r="AB93" i="1"/>
  <c r="AC687" i="1"/>
  <c r="AC289" i="1"/>
  <c r="AC212" i="1"/>
  <c r="AB591" i="1"/>
  <c r="AC236" i="1"/>
  <c r="AC678" i="1"/>
  <c r="AC668" i="1"/>
  <c r="AC362" i="1"/>
  <c r="AB389" i="1"/>
  <c r="AC623" i="1"/>
  <c r="AC520" i="1"/>
  <c r="AB221" i="1"/>
  <c r="AC20" i="1"/>
  <c r="AB313" i="1"/>
  <c r="AC628" i="1"/>
  <c r="AB472" i="1"/>
  <c r="AB149" i="1"/>
  <c r="AB32" i="1"/>
  <c r="AB609" i="1"/>
  <c r="AB560" i="1"/>
  <c r="AC434" i="1"/>
  <c r="AC222" i="1"/>
  <c r="AC252" i="1"/>
  <c r="AB298" i="1"/>
  <c r="AC101" i="1"/>
  <c r="AB81" i="1"/>
  <c r="AB83" i="1"/>
  <c r="AB36" i="1"/>
  <c r="AB350" i="1"/>
  <c r="AB608" i="1"/>
  <c r="AB585" i="1"/>
  <c r="AC547" i="1"/>
  <c r="AC107" i="1"/>
  <c r="AB58" i="1"/>
  <c r="AB420" i="1"/>
  <c r="AB451" i="1"/>
  <c r="AC305" i="1"/>
  <c r="AB100" i="1"/>
  <c r="AC333" i="1"/>
  <c r="AC316" i="1"/>
  <c r="AC370" i="1"/>
  <c r="AB273" i="1"/>
  <c r="AB660" i="1"/>
  <c r="AB638" i="1"/>
  <c r="AB96" i="1"/>
  <c r="AB271" i="1"/>
  <c r="AC111" i="1"/>
  <c r="AB291" i="1"/>
  <c r="AC373" i="1"/>
  <c r="AB723" i="1"/>
  <c r="AB697" i="1"/>
  <c r="AB113" i="1"/>
  <c r="AC104" i="1"/>
  <c r="AC163" i="1"/>
  <c r="AC410" i="1"/>
  <c r="AC509" i="1"/>
  <c r="AC643" i="1"/>
  <c r="AC218" i="1"/>
  <c r="AC339" i="1"/>
  <c r="AB731" i="1"/>
  <c r="AB719" i="1"/>
  <c r="AB510" i="1"/>
  <c r="AB255" i="1"/>
  <c r="AB165" i="1"/>
  <c r="AC491" i="1"/>
  <c r="AB310" i="1"/>
  <c r="AB323" i="1"/>
  <c r="AC245" i="1"/>
  <c r="AC641" i="1"/>
  <c r="AC164" i="1"/>
  <c r="AC40" i="1"/>
  <c r="AC284" i="1"/>
  <c r="AB326" i="1"/>
  <c r="AB277" i="1"/>
  <c r="AB682" i="1"/>
  <c r="AC596" i="1"/>
  <c r="AB470" i="1"/>
  <c r="AB151" i="1"/>
  <c r="AC28" i="1"/>
  <c r="AB219" i="1"/>
  <c r="AC722" i="1"/>
  <c r="AC578" i="1"/>
  <c r="AB550" i="1"/>
  <c r="AC436" i="1"/>
  <c r="AB461" i="1"/>
  <c r="AB239" i="1"/>
  <c r="AB276" i="1"/>
  <c r="AB581" i="1"/>
  <c r="AB598" i="1"/>
  <c r="AC557" i="1"/>
  <c r="AC62" i="1"/>
  <c r="AB512" i="1"/>
  <c r="AB533" i="1"/>
  <c r="AB150" i="1"/>
  <c r="AB636" i="1"/>
  <c r="AC311" i="1"/>
  <c r="AB189" i="1"/>
  <c r="AB590" i="1"/>
  <c r="AB393" i="1"/>
  <c r="AC601" i="1"/>
  <c r="AB177" i="1"/>
  <c r="AB657" i="1"/>
  <c r="AB249" i="1"/>
  <c r="AC340" i="1"/>
  <c r="AC582" i="1"/>
  <c r="AC167" i="1"/>
  <c r="AB458" i="1"/>
  <c r="AC35" i="1"/>
  <c r="AC379" i="1"/>
  <c r="AB263" i="1"/>
  <c r="AB571" i="1"/>
  <c r="AC14" i="1"/>
  <c r="AB297" i="1"/>
  <c r="AB319" i="1"/>
  <c r="AC720" i="1"/>
  <c r="AC401" i="1"/>
  <c r="AC143" i="1"/>
  <c r="AB727" i="1"/>
  <c r="AB398" i="1"/>
  <c r="AC302" i="1"/>
  <c r="AB648" i="1"/>
  <c r="AC714" i="1"/>
  <c r="AB357" i="1"/>
  <c r="AC396" i="1"/>
  <c r="AB385" i="1"/>
  <c r="AB117" i="1"/>
  <c r="AC170" i="1"/>
  <c r="AB656" i="1"/>
  <c r="AB646" i="1"/>
  <c r="AC12" i="1"/>
  <c r="AB224" i="1"/>
  <c r="AC283" i="1"/>
  <c r="AC328" i="1"/>
  <c r="AB631" i="1"/>
  <c r="AB551" i="1"/>
  <c r="AC126" i="1"/>
  <c r="AB658" i="1"/>
  <c r="AB29" i="1"/>
  <c r="AC247" i="1"/>
  <c r="AB688" i="1"/>
  <c r="AB666" i="1"/>
  <c r="AB589" i="1"/>
  <c r="AC122" i="1"/>
  <c r="AB70" i="1"/>
  <c r="AB651" i="1"/>
  <c r="AC11" i="1"/>
  <c r="AB304" i="1"/>
  <c r="AC84" i="1"/>
  <c r="AB262" i="1"/>
  <c r="AB681" i="1"/>
  <c r="AB403" i="1"/>
  <c r="AB544" i="1"/>
  <c r="AB452" i="1"/>
  <c r="AB137" i="1"/>
  <c r="AC338" i="1"/>
  <c r="AB610" i="1"/>
  <c r="AC50" i="1"/>
  <c r="AC275" i="1"/>
  <c r="AB546" i="1"/>
  <c r="AC127" i="1"/>
  <c r="AB476" i="1"/>
  <c r="AC8" i="1"/>
  <c r="AC251" i="1"/>
  <c r="AC721" i="1"/>
  <c r="AB615" i="1"/>
  <c r="AC577" i="1"/>
  <c r="AB161" i="1"/>
  <c r="AB437" i="1"/>
  <c r="AC493" i="1"/>
  <c r="AB473" i="1"/>
  <c r="AB455" i="1"/>
  <c r="AB235" i="1"/>
  <c r="AC92" i="1"/>
  <c r="AB246" i="1"/>
  <c r="AB605" i="1"/>
  <c r="AB180" i="1"/>
  <c r="AB737" i="1"/>
  <c r="AB25" i="1"/>
  <c r="AB225" i="1"/>
  <c r="AB559" i="1"/>
  <c r="AC139" i="1"/>
  <c r="AC267" i="1"/>
  <c r="AB711" i="1"/>
  <c r="AB664" i="1"/>
  <c r="AC354" i="1"/>
  <c r="AB564" i="1"/>
  <c r="AC119" i="1"/>
  <c r="AB74" i="1"/>
  <c r="AB65" i="1"/>
  <c r="AC426" i="1"/>
  <c r="AC26" i="1"/>
  <c r="AC306" i="1"/>
  <c r="AB89" i="1"/>
  <c r="AC95" i="1"/>
  <c r="AB244" i="1"/>
  <c r="AC738" i="1"/>
  <c r="AB347" i="1"/>
  <c r="AB387" i="1"/>
  <c r="AB159" i="1"/>
  <c r="AB525" i="1"/>
  <c r="AB331" i="1"/>
  <c r="AC677" i="1"/>
  <c r="AC604" i="1"/>
  <c r="AB563" i="1"/>
  <c r="AB220" i="1"/>
  <c r="AC391" i="1"/>
  <c r="AC511" i="1"/>
  <c r="AC286" i="1"/>
  <c r="AB717" i="1"/>
  <c r="AB351" i="1"/>
  <c r="AB383" i="1"/>
  <c r="AC543" i="1"/>
  <c r="AB125" i="1"/>
  <c r="AC652" i="1"/>
  <c r="AC178" i="1"/>
  <c r="AC140" i="1"/>
  <c r="AC136" i="1"/>
  <c r="AC37" i="1"/>
  <c r="AB240" i="1"/>
  <c r="AB217" i="1"/>
  <c r="AC300" i="1"/>
  <c r="AB287" i="1"/>
  <c r="AC378" i="1"/>
  <c r="AC274" i="1"/>
  <c r="AB265" i="1"/>
  <c r="AB260" i="1"/>
  <c r="AB345" i="1"/>
  <c r="AB392" i="1"/>
  <c r="AC542" i="1"/>
  <c r="AC46" i="1"/>
  <c r="AB211" i="1"/>
  <c r="AB537" i="1"/>
  <c r="AB449" i="1"/>
  <c r="AB17" i="1"/>
  <c r="AB231" i="1"/>
  <c r="AC99" i="1"/>
  <c r="AB327" i="1"/>
  <c r="AB728" i="1"/>
  <c r="AB672" i="1"/>
  <c r="AB342" i="1"/>
  <c r="AB45" i="1"/>
  <c r="AB421" i="1"/>
  <c r="AC502" i="1"/>
  <c r="AB644" i="1"/>
  <c r="AC234" i="1"/>
  <c r="AB335" i="1"/>
  <c r="AB368" i="1"/>
  <c r="AB185" i="1"/>
  <c r="AB730" i="1"/>
  <c r="AB679" i="1"/>
  <c r="AB359" i="1"/>
  <c r="AC346" i="1"/>
  <c r="AC344" i="1"/>
  <c r="AC630" i="1"/>
  <c r="AB603" i="1"/>
  <c r="AB548" i="1"/>
  <c r="AB108" i="1"/>
  <c r="AC438" i="1"/>
  <c r="AB655" i="1"/>
  <c r="AC469" i="1"/>
  <c r="AC521" i="1"/>
  <c r="AB647" i="1"/>
  <c r="AC13" i="1"/>
  <c r="AB41" i="1"/>
  <c r="AB228" i="1"/>
  <c r="AB288" i="1"/>
  <c r="AC90" i="1"/>
  <c r="AB85" i="1"/>
  <c r="AB329" i="1"/>
  <c r="AB272" i="1"/>
  <c r="AC186" i="1"/>
  <c r="AB699" i="1"/>
  <c r="AB400" i="1"/>
  <c r="AB583" i="1"/>
  <c r="AC124" i="1"/>
  <c r="AC68" i="1"/>
  <c r="AB453" i="1"/>
  <c r="AC135" i="1"/>
  <c r="AC238" i="1"/>
  <c r="AB309" i="1"/>
  <c r="AB337" i="1"/>
  <c r="AB261" i="1"/>
  <c r="AB202" i="1"/>
  <c r="AB661" i="1"/>
  <c r="AB169" i="1"/>
  <c r="AC412" i="1"/>
  <c r="AB637" i="1"/>
  <c r="AB377" i="1"/>
  <c r="AB270" i="1"/>
  <c r="AB414" i="1"/>
  <c r="AB366" i="1"/>
  <c r="AC734" i="1"/>
  <c r="AB78" i="1"/>
  <c r="AB386" i="1"/>
  <c r="AC51" i="1"/>
  <c r="AA146" i="1"/>
  <c r="AC264" i="1"/>
  <c r="AC184" i="1"/>
  <c r="AC494" i="1"/>
  <c r="AC376" i="1"/>
  <c r="AC248" i="1"/>
  <c r="AB91" i="1"/>
  <c r="AC216" i="1"/>
  <c r="AB60" i="1"/>
  <c r="AC48" i="1"/>
  <c r="AB39" i="1"/>
  <c r="AB82" i="1"/>
  <c r="AC600" i="1"/>
  <c r="AC460" i="1"/>
  <c r="AB148" i="1"/>
  <c r="AB7" i="1"/>
  <c r="AB314" i="1"/>
  <c r="AB88" i="1"/>
  <c r="AC134" i="1"/>
  <c r="AC312" i="1"/>
  <c r="AB408" i="1"/>
  <c r="AB394" i="1"/>
  <c r="AB18" i="1"/>
  <c r="AC736" i="1"/>
  <c r="AB675" i="1"/>
  <c r="AC364" i="1"/>
  <c r="AB399" i="1"/>
  <c r="AB629" i="1"/>
  <c r="AB602" i="1"/>
  <c r="AB593" i="1"/>
  <c r="AC123" i="1"/>
  <c r="AB66" i="1"/>
  <c r="AB183" i="1"/>
  <c r="AB213" i="1"/>
  <c r="AB206" i="1"/>
  <c r="AB417" i="1"/>
  <c r="AB539" i="1"/>
  <c r="AB462" i="1"/>
  <c r="AB531" i="1"/>
  <c r="AC15" i="1"/>
  <c r="AB33" i="1"/>
  <c r="AB230" i="1"/>
  <c r="AB294" i="1"/>
  <c r="AB336" i="1"/>
  <c r="AC330" i="1"/>
  <c r="AC266" i="1"/>
  <c r="AB257" i="1"/>
  <c r="AB670" i="1"/>
  <c r="AB355" i="1"/>
  <c r="AB579" i="1"/>
  <c r="AC110" i="1"/>
  <c r="AB72" i="1"/>
  <c r="AB64" i="1"/>
  <c r="AB176" i="1"/>
  <c r="AB419" i="1"/>
  <c r="AB475" i="1"/>
  <c r="AB145" i="1"/>
  <c r="AB303" i="1"/>
  <c r="AB334" i="1"/>
  <c r="AB367" i="1"/>
  <c r="AB713" i="1"/>
  <c r="AB361" i="1"/>
  <c r="AB388" i="1"/>
  <c r="AB584" i="1"/>
  <c r="AB580" i="1"/>
  <c r="AB541" i="1"/>
  <c r="AB61" i="1"/>
  <c r="AB160" i="1"/>
  <c r="AC415" i="1"/>
  <c r="AB454" i="1"/>
  <c r="AB450" i="1"/>
  <c r="AB649" i="1"/>
  <c r="AB38" i="1"/>
  <c r="AB226" i="1"/>
  <c r="AB102" i="1"/>
  <c r="AC332" i="1"/>
  <c r="AB324" i="1"/>
  <c r="AC735" i="1"/>
  <c r="AB718" i="1"/>
  <c r="AB659" i="1"/>
  <c r="AC626" i="1"/>
  <c r="AB616" i="1"/>
  <c r="AB587" i="1"/>
  <c r="AC566" i="1"/>
  <c r="AB599" i="1"/>
  <c r="AC76" i="1"/>
  <c r="AC67" i="1"/>
  <c r="AC179" i="1"/>
  <c r="AB173" i="1"/>
  <c r="AB207" i="1"/>
  <c r="AB515" i="1"/>
  <c r="AB534" i="1"/>
  <c r="AB474" i="1"/>
  <c r="AB448" i="1"/>
  <c r="AC156" i="1"/>
  <c r="AB144" i="1"/>
  <c r="AC19" i="1"/>
  <c r="AB16" i="1"/>
  <c r="AB635" i="1"/>
  <c r="AC24" i="1"/>
  <c r="AB296" i="1"/>
  <c r="AB317" i="1"/>
  <c r="AC371" i="1"/>
  <c r="AB199" i="1"/>
  <c r="AB725" i="1"/>
  <c r="AC360" i="1"/>
  <c r="AB341" i="1"/>
  <c r="AC627" i="1"/>
  <c r="AB561" i="1"/>
  <c r="AC120" i="1"/>
  <c r="AB128" i="1"/>
  <c r="AC42" i="1"/>
  <c r="AB181" i="1"/>
  <c r="AC204" i="1"/>
  <c r="AB431" i="1"/>
  <c r="AB536" i="1"/>
  <c r="AB9" i="1"/>
  <c r="AB229" i="1"/>
  <c r="AB285" i="1"/>
  <c r="AB87" i="1"/>
  <c r="AB374" i="1"/>
  <c r="AB372" i="1"/>
  <c r="AB700" i="1"/>
  <c r="AB356" i="1"/>
  <c r="AB614" i="1"/>
  <c r="AB597" i="1"/>
  <c r="AB105" i="1"/>
  <c r="AC63" i="1"/>
  <c r="AB49" i="1"/>
  <c r="AB205" i="1"/>
  <c r="AB527" i="1"/>
  <c r="AB227" i="1"/>
  <c r="AB325" i="1"/>
  <c r="AC188" i="1"/>
  <c r="AC153" i="1"/>
  <c r="AB153" i="1"/>
  <c r="AA153" i="1"/>
  <c r="AC663" i="1"/>
  <c r="AC594" i="1"/>
  <c r="AC402" i="1"/>
  <c r="AC232" i="1"/>
  <c r="AB98" i="1"/>
  <c r="AC168" i="1"/>
  <c r="AC632" i="1"/>
  <c r="AB712" i="1"/>
  <c r="AJ736" i="1" l="1"/>
  <c r="AK146" i="1"/>
  <c r="AR242" i="1"/>
  <c r="AJ737" i="1"/>
  <c r="AR166" i="1"/>
  <c r="AR558" i="1"/>
  <c r="AR158" i="1"/>
  <c r="AR193" i="1"/>
  <c r="AO98" i="1"/>
  <c r="AL98" i="1"/>
  <c r="AO205" i="1"/>
  <c r="AL205" i="1"/>
  <c r="AO597" i="1"/>
  <c r="AL597" i="1"/>
  <c r="AM204" i="1"/>
  <c r="AM120" i="1"/>
  <c r="AO317" i="1"/>
  <c r="AL317" i="1"/>
  <c r="AO207" i="1"/>
  <c r="AL207" i="1"/>
  <c r="AO616" i="1"/>
  <c r="AL616" i="1"/>
  <c r="AO454" i="1"/>
  <c r="AL454" i="1"/>
  <c r="AO361" i="1"/>
  <c r="AL361" i="1"/>
  <c r="AO176" i="1"/>
  <c r="AL176" i="1"/>
  <c r="AM266" i="1"/>
  <c r="AO462" i="1"/>
  <c r="AL462" i="1"/>
  <c r="AO593" i="1"/>
  <c r="AL593" i="1"/>
  <c r="AO88" i="1"/>
  <c r="AL88" i="1"/>
  <c r="AM248" i="1"/>
  <c r="AO270" i="1"/>
  <c r="AL270" i="1"/>
  <c r="AO169" i="1"/>
  <c r="AL169" i="1"/>
  <c r="AO453" i="1"/>
  <c r="AL453" i="1"/>
  <c r="AO329" i="1"/>
  <c r="AL329" i="1"/>
  <c r="AO108" i="1"/>
  <c r="AL108" i="1"/>
  <c r="AM344" i="1"/>
  <c r="AM234" i="1"/>
  <c r="AO327" i="1"/>
  <c r="AL327" i="1"/>
  <c r="AM542" i="1"/>
  <c r="AM300" i="1"/>
  <c r="AO125" i="1"/>
  <c r="AL125" i="1"/>
  <c r="AO220" i="1"/>
  <c r="AL220" i="1"/>
  <c r="AO331" i="1"/>
  <c r="AL331" i="1"/>
  <c r="AL65" i="1"/>
  <c r="AO65" i="1"/>
  <c r="AO737" i="1"/>
  <c r="AL737" i="1"/>
  <c r="AM92" i="1"/>
  <c r="AO615" i="1"/>
  <c r="AL615" i="1"/>
  <c r="AM50" i="1"/>
  <c r="AO262" i="1"/>
  <c r="AL262" i="1"/>
  <c r="AO666" i="1"/>
  <c r="AL666" i="1"/>
  <c r="AM328" i="1"/>
  <c r="AL385" i="1"/>
  <c r="AO385" i="1"/>
  <c r="AM143" i="1"/>
  <c r="AM582" i="1"/>
  <c r="AO177" i="1"/>
  <c r="AL177" i="1"/>
  <c r="AO533" i="1"/>
  <c r="AL533" i="1"/>
  <c r="AO461" i="1"/>
  <c r="AL461" i="1"/>
  <c r="AO326" i="1"/>
  <c r="AL326" i="1"/>
  <c r="AM641" i="1"/>
  <c r="AM643" i="1"/>
  <c r="AM104" i="1"/>
  <c r="AM370" i="1"/>
  <c r="AM305" i="1"/>
  <c r="AM101" i="1"/>
  <c r="AM20" i="1"/>
  <c r="AO389" i="1"/>
  <c r="AL389" i="1"/>
  <c r="AM687" i="1"/>
  <c r="AO47" i="1"/>
  <c r="AL47" i="1"/>
  <c r="AO86" i="1"/>
  <c r="AL86" i="1"/>
  <c r="AM377" i="1"/>
  <c r="AM205" i="1"/>
  <c r="AO677" i="1"/>
  <c r="AL677" i="1"/>
  <c r="AM87" i="1"/>
  <c r="AO665" i="1"/>
  <c r="AL665" i="1"/>
  <c r="AM288" i="1"/>
  <c r="AO434" i="1"/>
  <c r="AL434" i="1"/>
  <c r="AO340" i="1"/>
  <c r="AL340" i="1"/>
  <c r="AO122" i="1"/>
  <c r="AL122" i="1"/>
  <c r="AO289" i="1"/>
  <c r="AL289" i="1"/>
  <c r="AM590" i="1"/>
  <c r="AM224" i="1"/>
  <c r="AO136" i="1"/>
  <c r="AL136" i="1"/>
  <c r="AM608" i="1"/>
  <c r="AO736" i="1"/>
  <c r="AL736" i="1"/>
  <c r="AM637" i="1"/>
  <c r="AM169" i="1"/>
  <c r="AM384" i="1"/>
  <c r="AM374" i="1"/>
  <c r="AO204" i="1"/>
  <c r="AL204" i="1"/>
  <c r="AO627" i="1"/>
  <c r="AL627" i="1"/>
  <c r="AO371" i="1"/>
  <c r="AL371" i="1"/>
  <c r="AM85" i="1"/>
  <c r="AO156" i="1"/>
  <c r="AL156" i="1"/>
  <c r="AM534" i="1"/>
  <c r="AO43" i="1"/>
  <c r="AL43" i="1"/>
  <c r="AM560" i="1"/>
  <c r="AM664" i="1"/>
  <c r="AO267" i="1"/>
  <c r="AL267" i="1"/>
  <c r="AM88" i="1"/>
  <c r="AM559" i="1"/>
  <c r="AM313" i="1"/>
  <c r="AM7" i="1"/>
  <c r="AO600" i="1"/>
  <c r="AL600" i="1"/>
  <c r="AM260" i="1"/>
  <c r="AM82" i="1"/>
  <c r="AO15" i="1"/>
  <c r="AL15" i="1"/>
  <c r="AM512" i="1"/>
  <c r="AM161" i="1"/>
  <c r="AO577" i="1"/>
  <c r="AL577" i="1"/>
  <c r="AO623" i="1"/>
  <c r="AL623" i="1"/>
  <c r="AO721" i="1"/>
  <c r="AL721" i="1"/>
  <c r="AM49" i="1"/>
  <c r="AM151" i="1"/>
  <c r="AM682" i="1"/>
  <c r="AM296" i="1"/>
  <c r="AO40" i="1"/>
  <c r="AL40" i="1"/>
  <c r="AO104" i="1"/>
  <c r="AL104" i="1"/>
  <c r="AO391" i="1"/>
  <c r="AL391" i="1"/>
  <c r="AM718" i="1"/>
  <c r="AM38" i="1"/>
  <c r="AM388" i="1"/>
  <c r="AM83" i="1"/>
  <c r="AM638" i="1"/>
  <c r="AM180" i="1"/>
  <c r="AM294" i="1"/>
  <c r="AM142" i="1"/>
  <c r="AM417" i="1"/>
  <c r="AO547" i="1"/>
  <c r="AL547" i="1"/>
  <c r="AM389" i="1"/>
  <c r="AO678" i="1"/>
  <c r="AL678" i="1"/>
  <c r="AO722" i="1"/>
  <c r="AL722" i="1"/>
  <c r="AM219" i="1"/>
  <c r="AO549" i="1"/>
  <c r="AL549" i="1"/>
  <c r="AO252" i="1"/>
  <c r="AL252" i="1"/>
  <c r="AO90" i="1"/>
  <c r="AL90" i="1"/>
  <c r="AO26" i="1"/>
  <c r="AL26" i="1"/>
  <c r="AO521" i="1"/>
  <c r="AL521" i="1"/>
  <c r="AO438" i="1"/>
  <c r="AL438" i="1"/>
  <c r="AO51" i="1"/>
  <c r="AL51" i="1"/>
  <c r="AO582" i="1"/>
  <c r="AL582" i="1"/>
  <c r="AM359" i="1"/>
  <c r="AM262" i="1"/>
  <c r="AM304" i="1"/>
  <c r="AM657" i="1"/>
  <c r="AO601" i="1"/>
  <c r="AL601" i="1"/>
  <c r="AO187" i="1"/>
  <c r="AL187" i="1"/>
  <c r="AM231" i="1"/>
  <c r="AM148" i="1"/>
  <c r="AM211" i="1"/>
  <c r="AM551" i="1"/>
  <c r="AM265" i="1"/>
  <c r="AM93" i="1"/>
  <c r="AL21" i="1"/>
  <c r="AO21" i="1"/>
  <c r="AO520" i="1"/>
  <c r="AL520" i="1"/>
  <c r="AM125" i="1"/>
  <c r="AO364" i="1"/>
  <c r="AL364" i="1"/>
  <c r="AM168" i="1"/>
  <c r="AM594" i="1"/>
  <c r="AM153" i="1"/>
  <c r="AO527" i="1"/>
  <c r="AL527" i="1"/>
  <c r="AL105" i="1"/>
  <c r="AO105" i="1"/>
  <c r="AO700" i="1"/>
  <c r="AL700" i="1"/>
  <c r="AO285" i="1"/>
  <c r="AL285" i="1"/>
  <c r="AO431" i="1"/>
  <c r="AL431" i="1"/>
  <c r="AO128" i="1"/>
  <c r="AL128" i="1"/>
  <c r="AO341" i="1"/>
  <c r="AL341" i="1"/>
  <c r="AM371" i="1"/>
  <c r="AO635" i="1"/>
  <c r="AL635" i="1"/>
  <c r="AM156" i="1"/>
  <c r="AO515" i="1"/>
  <c r="AL515" i="1"/>
  <c r="AM67" i="1"/>
  <c r="AO587" i="1"/>
  <c r="AL587" i="1"/>
  <c r="AO718" i="1"/>
  <c r="AL718" i="1"/>
  <c r="AO102" i="1"/>
  <c r="AL102" i="1"/>
  <c r="AO450" i="1"/>
  <c r="AL450" i="1"/>
  <c r="AO61" i="1"/>
  <c r="AL61" i="1"/>
  <c r="AO388" i="1"/>
  <c r="AL388" i="1"/>
  <c r="AO334" i="1"/>
  <c r="AL334" i="1"/>
  <c r="AO419" i="1"/>
  <c r="AL419" i="1"/>
  <c r="AM110" i="1"/>
  <c r="AO257" i="1"/>
  <c r="AL257" i="1"/>
  <c r="AO294" i="1"/>
  <c r="AL294" i="1"/>
  <c r="AO531" i="1"/>
  <c r="AL531" i="1"/>
  <c r="AO206" i="1"/>
  <c r="AL206" i="1"/>
  <c r="AM123" i="1"/>
  <c r="AO399" i="1"/>
  <c r="AL399" i="1"/>
  <c r="AO18" i="1"/>
  <c r="AL18" i="1"/>
  <c r="AM134" i="1"/>
  <c r="AO148" i="1"/>
  <c r="AL148" i="1"/>
  <c r="AO39" i="1"/>
  <c r="AL39" i="1"/>
  <c r="AO91" i="1"/>
  <c r="AL91" i="1"/>
  <c r="AM184" i="1"/>
  <c r="AO386" i="1"/>
  <c r="AL386" i="1"/>
  <c r="AO414" i="1"/>
  <c r="AL414" i="1"/>
  <c r="AM412" i="1"/>
  <c r="AO261" i="1"/>
  <c r="AL261" i="1"/>
  <c r="AM135" i="1"/>
  <c r="AO583" i="1"/>
  <c r="AL583" i="1"/>
  <c r="AO272" i="1"/>
  <c r="AL272" i="1"/>
  <c r="AO288" i="1"/>
  <c r="AL288" i="1"/>
  <c r="AO647" i="1"/>
  <c r="AL647" i="1"/>
  <c r="AM438" i="1"/>
  <c r="AM630" i="1"/>
  <c r="AO679" i="1"/>
  <c r="AL679" i="1"/>
  <c r="AO335" i="1"/>
  <c r="AL335" i="1"/>
  <c r="AO421" i="1"/>
  <c r="AL421" i="1"/>
  <c r="AO728" i="1"/>
  <c r="AL728" i="1"/>
  <c r="AL17" i="1"/>
  <c r="AO17" i="1"/>
  <c r="AM46" i="1"/>
  <c r="AO260" i="1"/>
  <c r="AL260" i="1"/>
  <c r="AO287" i="1"/>
  <c r="AL287" i="1"/>
  <c r="AM37" i="1"/>
  <c r="AM652" i="1"/>
  <c r="AO351" i="1"/>
  <c r="AL351" i="1"/>
  <c r="AM391" i="1"/>
  <c r="AM677" i="1"/>
  <c r="AO387" i="1"/>
  <c r="AL387" i="1"/>
  <c r="AM95" i="1"/>
  <c r="AM426" i="1"/>
  <c r="AO564" i="1"/>
  <c r="AL564" i="1"/>
  <c r="AM267" i="1"/>
  <c r="AL25" i="1"/>
  <c r="AO25" i="1"/>
  <c r="AO246" i="1"/>
  <c r="AL246" i="1"/>
  <c r="AL473" i="1"/>
  <c r="AO473" i="1"/>
  <c r="AM577" i="1"/>
  <c r="AM8" i="1"/>
  <c r="AM275" i="1"/>
  <c r="AO137" i="1"/>
  <c r="AL137" i="1"/>
  <c r="AO681" i="1"/>
  <c r="AL681" i="1"/>
  <c r="AM11" i="1"/>
  <c r="AO589" i="1"/>
  <c r="AL589" i="1"/>
  <c r="AO29" i="1"/>
  <c r="AL29" i="1"/>
  <c r="AO631" i="1"/>
  <c r="AL631" i="1"/>
  <c r="AM12" i="1"/>
  <c r="AL117" i="1"/>
  <c r="AO117" i="1"/>
  <c r="AM714" i="1"/>
  <c r="AO727" i="1"/>
  <c r="AL727" i="1"/>
  <c r="AO319" i="1"/>
  <c r="AL319" i="1"/>
  <c r="AO263" i="1"/>
  <c r="AL263" i="1"/>
  <c r="AM167" i="1"/>
  <c r="AO657" i="1"/>
  <c r="AL657" i="1"/>
  <c r="AO590" i="1"/>
  <c r="AL590" i="1"/>
  <c r="AO150" i="1"/>
  <c r="AL150" i="1"/>
  <c r="AM557" i="1"/>
  <c r="AO239" i="1"/>
  <c r="AL239" i="1"/>
  <c r="AM578" i="1"/>
  <c r="AO151" i="1"/>
  <c r="AL151" i="1"/>
  <c r="AO277" i="1"/>
  <c r="AL277" i="1"/>
  <c r="AM164" i="1"/>
  <c r="AO310" i="1"/>
  <c r="AL310" i="1"/>
  <c r="AO510" i="1"/>
  <c r="AL510" i="1"/>
  <c r="AM218" i="1"/>
  <c r="AM163" i="1"/>
  <c r="AO723" i="1"/>
  <c r="AL723" i="1"/>
  <c r="AO271" i="1"/>
  <c r="AL271" i="1"/>
  <c r="AO273" i="1"/>
  <c r="AL273" i="1"/>
  <c r="AO100" i="1"/>
  <c r="AL100" i="1"/>
  <c r="AO58" i="1"/>
  <c r="AL58" i="1"/>
  <c r="AO608" i="1"/>
  <c r="AL608" i="1"/>
  <c r="AL81" i="1"/>
  <c r="AO81" i="1"/>
  <c r="AM222" i="1"/>
  <c r="AO32" i="1"/>
  <c r="AL32" i="1"/>
  <c r="AO313" i="1"/>
  <c r="AL313" i="1"/>
  <c r="AM623" i="1"/>
  <c r="AM678" i="1"/>
  <c r="AM289" i="1"/>
  <c r="AO690" i="1"/>
  <c r="AL690" i="1"/>
  <c r="AM348" i="1"/>
  <c r="AO142" i="1"/>
  <c r="AL142" i="1"/>
  <c r="AM549" i="1"/>
  <c r="AM375" i="1"/>
  <c r="AM182" i="1"/>
  <c r="AM276" i="1"/>
  <c r="AO286" i="1"/>
  <c r="AL286" i="1"/>
  <c r="AO143" i="1"/>
  <c r="AL143" i="1"/>
  <c r="AO436" i="1"/>
  <c r="AL436" i="1"/>
  <c r="AM550" i="1"/>
  <c r="AM394" i="1"/>
  <c r="AM261" i="1"/>
  <c r="AM91" i="1"/>
  <c r="AO28" i="1"/>
  <c r="AL28" i="1"/>
  <c r="AM453" i="1"/>
  <c r="AM159" i="1"/>
  <c r="AO124" i="1"/>
  <c r="AL124" i="1"/>
  <c r="AM387" i="1"/>
  <c r="AM719" i="1"/>
  <c r="AO248" i="1"/>
  <c r="AL248" i="1"/>
  <c r="AO376" i="1"/>
  <c r="AL376" i="1"/>
  <c r="AO95" i="1"/>
  <c r="AL95" i="1"/>
  <c r="AO306" i="1"/>
  <c r="AL306" i="1"/>
  <c r="AO35" i="1"/>
  <c r="AL35" i="1"/>
  <c r="AO643" i="1"/>
  <c r="AL643" i="1"/>
  <c r="AM137" i="1"/>
  <c r="AO494" i="1"/>
  <c r="AL494" i="1"/>
  <c r="AM173" i="1"/>
  <c r="AM74" i="1"/>
  <c r="AM603" i="1"/>
  <c r="AM403" i="1"/>
  <c r="AM669" i="1"/>
  <c r="AM730" i="1"/>
  <c r="AM368" i="1"/>
  <c r="AM291" i="1"/>
  <c r="AM644" i="1"/>
  <c r="AO502" i="1"/>
  <c r="AL502" i="1"/>
  <c r="AM651" i="1"/>
  <c r="AM589" i="1"/>
  <c r="AM672" i="1"/>
  <c r="AO264" i="1"/>
  <c r="AL264" i="1"/>
  <c r="AO99" i="1"/>
  <c r="AL99" i="1"/>
  <c r="AM145" i="1"/>
  <c r="AM419" i="1"/>
  <c r="AM64" i="1"/>
  <c r="AM579" i="1"/>
  <c r="AM355" i="1"/>
  <c r="AM189" i="1"/>
  <c r="AO328" i="1"/>
  <c r="AL328" i="1"/>
  <c r="AO283" i="1"/>
  <c r="AL283" i="1"/>
  <c r="AM221" i="1"/>
  <c r="AM646" i="1"/>
  <c r="AM455" i="1"/>
  <c r="AM656" i="1"/>
  <c r="AO178" i="1"/>
  <c r="AL178" i="1"/>
  <c r="AM78" i="1"/>
  <c r="AM593" i="1"/>
  <c r="AM602" i="1"/>
  <c r="AM399" i="1"/>
  <c r="AM675" i="1"/>
  <c r="AO251" i="1"/>
  <c r="AL251" i="1"/>
  <c r="AM239" i="1"/>
  <c r="AM461" i="1"/>
  <c r="AM105" i="1"/>
  <c r="AM700" i="1"/>
  <c r="AM9" i="1"/>
  <c r="AM181" i="1"/>
  <c r="AM341" i="1"/>
  <c r="AM317" i="1"/>
  <c r="AO236" i="1"/>
  <c r="AL236" i="1"/>
  <c r="AM144" i="1"/>
  <c r="AO163" i="1"/>
  <c r="AL163" i="1"/>
  <c r="AM544" i="1"/>
  <c r="AM616" i="1"/>
  <c r="AO735" i="1"/>
  <c r="AL735" i="1"/>
  <c r="AM220" i="1"/>
  <c r="AO415" i="1"/>
  <c r="AL415" i="1"/>
  <c r="AM580" i="1"/>
  <c r="AO247" i="1"/>
  <c r="AL247" i="1"/>
  <c r="AO20" i="1"/>
  <c r="AL20" i="1"/>
  <c r="AO164" i="1"/>
  <c r="AL164" i="1"/>
  <c r="AM605" i="1"/>
  <c r="AM257" i="1"/>
  <c r="AM336" i="1"/>
  <c r="AO311" i="1"/>
  <c r="AL311" i="1"/>
  <c r="AO12" i="1"/>
  <c r="AL12" i="1"/>
  <c r="AM539" i="1"/>
  <c r="AO652" i="1"/>
  <c r="AL652" i="1"/>
  <c r="AM598" i="1"/>
  <c r="AM383" i="1"/>
  <c r="AM717" i="1"/>
  <c r="AM663" i="1"/>
  <c r="AO372" i="1"/>
  <c r="AL372" i="1"/>
  <c r="AM360" i="1"/>
  <c r="AO448" i="1"/>
  <c r="AL448" i="1"/>
  <c r="AM735" i="1"/>
  <c r="AO541" i="1"/>
  <c r="AL541" i="1"/>
  <c r="AO579" i="1"/>
  <c r="AL579" i="1"/>
  <c r="AO213" i="1"/>
  <c r="AL213" i="1"/>
  <c r="AM364" i="1"/>
  <c r="AM460" i="1"/>
  <c r="AO78" i="1"/>
  <c r="AL78" i="1"/>
  <c r="AO337" i="1"/>
  <c r="AL337" i="1"/>
  <c r="AO228" i="1"/>
  <c r="AL228" i="1"/>
  <c r="AO730" i="1"/>
  <c r="AL730" i="1"/>
  <c r="AO449" i="1"/>
  <c r="AL449" i="1"/>
  <c r="AO717" i="1"/>
  <c r="AL717" i="1"/>
  <c r="AO347" i="1"/>
  <c r="AL347" i="1"/>
  <c r="AM354" i="1"/>
  <c r="AO476" i="1"/>
  <c r="AL476" i="1"/>
  <c r="AO651" i="1"/>
  <c r="AL651" i="1"/>
  <c r="AO646" i="1"/>
  <c r="AL646" i="1"/>
  <c r="AO297" i="1"/>
  <c r="AL297" i="1"/>
  <c r="AO598" i="1"/>
  <c r="AL598" i="1"/>
  <c r="AM722" i="1"/>
  <c r="AO719" i="1"/>
  <c r="AL719" i="1"/>
  <c r="AM373" i="1"/>
  <c r="AO350" i="1"/>
  <c r="AL350" i="1"/>
  <c r="AM434" i="1"/>
  <c r="AM236" i="1"/>
  <c r="AO669" i="1"/>
  <c r="AL669" i="1"/>
  <c r="AM527" i="1"/>
  <c r="AO68" i="1"/>
  <c r="AL68" i="1"/>
  <c r="AO134" i="1"/>
  <c r="AL134" i="1"/>
  <c r="AM599" i="1"/>
  <c r="AM450" i="1"/>
  <c r="AO333" i="1"/>
  <c r="AL333" i="1"/>
  <c r="AO216" i="1"/>
  <c r="AL216" i="1"/>
  <c r="AO720" i="1"/>
  <c r="AL720" i="1"/>
  <c r="AM297" i="1"/>
  <c r="AM525" i="1"/>
  <c r="AM244" i="1"/>
  <c r="AO24" i="1"/>
  <c r="AL24" i="1"/>
  <c r="AO426" i="1"/>
  <c r="AL426" i="1"/>
  <c r="AM591" i="1"/>
  <c r="AM723" i="1"/>
  <c r="AM177" i="1"/>
  <c r="AM314" i="1"/>
  <c r="AO46" i="1"/>
  <c r="AL46" i="1"/>
  <c r="AM345" i="1"/>
  <c r="AM217" i="1"/>
  <c r="AM451" i="1"/>
  <c r="AO107" i="1"/>
  <c r="AL107" i="1"/>
  <c r="AO343" i="1"/>
  <c r="AL343" i="1"/>
  <c r="AM285" i="1"/>
  <c r="AM207" i="1"/>
  <c r="AM632" i="1"/>
  <c r="AM402" i="1"/>
  <c r="AL153" i="1"/>
  <c r="AO153" i="1"/>
  <c r="AO227" i="1"/>
  <c r="AL227" i="1"/>
  <c r="AM63" i="1"/>
  <c r="AO356" i="1"/>
  <c r="AL356" i="1"/>
  <c r="AO87" i="1"/>
  <c r="AL87" i="1"/>
  <c r="AO536" i="1"/>
  <c r="AL536" i="1"/>
  <c r="AM42" i="1"/>
  <c r="AM627" i="1"/>
  <c r="AO199" i="1"/>
  <c r="AL199" i="1"/>
  <c r="AM24" i="1"/>
  <c r="AO144" i="1"/>
  <c r="AL144" i="1"/>
  <c r="AO534" i="1"/>
  <c r="AL534" i="1"/>
  <c r="AM179" i="1"/>
  <c r="AM566" i="1"/>
  <c r="AO659" i="1"/>
  <c r="AL659" i="1"/>
  <c r="AM332" i="1"/>
  <c r="AO649" i="1"/>
  <c r="AL649" i="1"/>
  <c r="AO160" i="1"/>
  <c r="AL160" i="1"/>
  <c r="AO584" i="1"/>
  <c r="AL584" i="1"/>
  <c r="AO367" i="1"/>
  <c r="AL367" i="1"/>
  <c r="AO475" i="1"/>
  <c r="AL475" i="1"/>
  <c r="AO72" i="1"/>
  <c r="AL72" i="1"/>
  <c r="AO670" i="1"/>
  <c r="AL670" i="1"/>
  <c r="AO336" i="1"/>
  <c r="AL336" i="1"/>
  <c r="AM15" i="1"/>
  <c r="AO417" i="1"/>
  <c r="AL417" i="1"/>
  <c r="AO66" i="1"/>
  <c r="AL66" i="1"/>
  <c r="AO629" i="1"/>
  <c r="AL629" i="1"/>
  <c r="AM736" i="1"/>
  <c r="AM312" i="1"/>
  <c r="AO7" i="1"/>
  <c r="AL7" i="1"/>
  <c r="AO82" i="1"/>
  <c r="AL82" i="1"/>
  <c r="AM216" i="1"/>
  <c r="AM494" i="1"/>
  <c r="AM51" i="1"/>
  <c r="AO366" i="1"/>
  <c r="AL366" i="1"/>
  <c r="AO637" i="1"/>
  <c r="AL637" i="1"/>
  <c r="AO202" i="1"/>
  <c r="AL202" i="1"/>
  <c r="AM238" i="1"/>
  <c r="AM124" i="1"/>
  <c r="AM186" i="1"/>
  <c r="AM90" i="1"/>
  <c r="AM13" i="1"/>
  <c r="AO655" i="1"/>
  <c r="AL655" i="1"/>
  <c r="AO603" i="1"/>
  <c r="AL603" i="1"/>
  <c r="AO359" i="1"/>
  <c r="AL359" i="1"/>
  <c r="AO368" i="1"/>
  <c r="AL368" i="1"/>
  <c r="AM502" i="1"/>
  <c r="AO672" i="1"/>
  <c r="AL672" i="1"/>
  <c r="AO231" i="1"/>
  <c r="AL231" i="1"/>
  <c r="AO211" i="1"/>
  <c r="AL211" i="1"/>
  <c r="AO345" i="1"/>
  <c r="AL345" i="1"/>
  <c r="AM378" i="1"/>
  <c r="AO240" i="1"/>
  <c r="AL240" i="1"/>
  <c r="AM178" i="1"/>
  <c r="AO383" i="1"/>
  <c r="AL383" i="1"/>
  <c r="AM511" i="1"/>
  <c r="AM604" i="1"/>
  <c r="AO159" i="1"/>
  <c r="AL159" i="1"/>
  <c r="AO244" i="1"/>
  <c r="AL244" i="1"/>
  <c r="AM26" i="1"/>
  <c r="AM119" i="1"/>
  <c r="AO711" i="1"/>
  <c r="AL711" i="1"/>
  <c r="AO225" i="1"/>
  <c r="AL225" i="1"/>
  <c r="AO605" i="1"/>
  <c r="AL605" i="1"/>
  <c r="AO455" i="1"/>
  <c r="AL455" i="1"/>
  <c r="AO161" i="1"/>
  <c r="AL161" i="1"/>
  <c r="AM251" i="1"/>
  <c r="AO546" i="1"/>
  <c r="AL546" i="1"/>
  <c r="AM338" i="1"/>
  <c r="AO403" i="1"/>
  <c r="AL403" i="1"/>
  <c r="AO304" i="1"/>
  <c r="AL304" i="1"/>
  <c r="AM122" i="1"/>
  <c r="AM247" i="1"/>
  <c r="AO551" i="1"/>
  <c r="AL551" i="1"/>
  <c r="AO224" i="1"/>
  <c r="AL224" i="1"/>
  <c r="AM170" i="1"/>
  <c r="AO357" i="1"/>
  <c r="AL357" i="1"/>
  <c r="AO398" i="1"/>
  <c r="AL398" i="1"/>
  <c r="AM720" i="1"/>
  <c r="AO571" i="1"/>
  <c r="AL571" i="1"/>
  <c r="AO458" i="1"/>
  <c r="AL458" i="1"/>
  <c r="AL249" i="1"/>
  <c r="AO249" i="1"/>
  <c r="AO393" i="1"/>
  <c r="AL393" i="1"/>
  <c r="AO636" i="1"/>
  <c r="AL636" i="1"/>
  <c r="AM62" i="1"/>
  <c r="AO276" i="1"/>
  <c r="AL276" i="1"/>
  <c r="AO550" i="1"/>
  <c r="AL550" i="1"/>
  <c r="AM28" i="1"/>
  <c r="AO682" i="1"/>
  <c r="AL682" i="1"/>
  <c r="AM40" i="1"/>
  <c r="AO323" i="1"/>
  <c r="AL323" i="1"/>
  <c r="AO255" i="1"/>
  <c r="AL255" i="1"/>
  <c r="AM339" i="1"/>
  <c r="AM410" i="1"/>
  <c r="AO697" i="1"/>
  <c r="AL697" i="1"/>
  <c r="AM111" i="1"/>
  <c r="AO660" i="1"/>
  <c r="AL660" i="1"/>
  <c r="AM333" i="1"/>
  <c r="AO420" i="1"/>
  <c r="AL420" i="1"/>
  <c r="AO585" i="1"/>
  <c r="AL585" i="1"/>
  <c r="AO83" i="1"/>
  <c r="AL83" i="1"/>
  <c r="AM252" i="1"/>
  <c r="AO609" i="1"/>
  <c r="AL609" i="1"/>
  <c r="AM628" i="1"/>
  <c r="AM520" i="1"/>
  <c r="AM668" i="1"/>
  <c r="AM212" i="1"/>
  <c r="AM409" i="1"/>
  <c r="AM665" i="1"/>
  <c r="AO618" i="1"/>
  <c r="AL618" i="1"/>
  <c r="AM21" i="1"/>
  <c r="AM187" i="1"/>
  <c r="AO245" i="1"/>
  <c r="AL245" i="1"/>
  <c r="AM298" i="1"/>
  <c r="AM36" i="1"/>
  <c r="AO511" i="1"/>
  <c r="AL511" i="1"/>
  <c r="AO127" i="1"/>
  <c r="AL127" i="1"/>
  <c r="AO401" i="1"/>
  <c r="AL401" i="1"/>
  <c r="AO275" i="1"/>
  <c r="AL275" i="1"/>
  <c r="AO632" i="1"/>
  <c r="AL632" i="1"/>
  <c r="AO168" i="1"/>
  <c r="AL168" i="1"/>
  <c r="AO596" i="1"/>
  <c r="AL596" i="1"/>
  <c r="AO186" i="1"/>
  <c r="AL186" i="1"/>
  <c r="AO339" i="1"/>
  <c r="AL339" i="1"/>
  <c r="AO232" i="1"/>
  <c r="AL232" i="1"/>
  <c r="AO469" i="1"/>
  <c r="AL469" i="1"/>
  <c r="AO179" i="1"/>
  <c r="AL179" i="1"/>
  <c r="AM609" i="1"/>
  <c r="AM681" i="1"/>
  <c r="AM32" i="1"/>
  <c r="AO212" i="1"/>
  <c r="AL212" i="1"/>
  <c r="AO628" i="1"/>
  <c r="AL628" i="1"/>
  <c r="AM271" i="1"/>
  <c r="AM25" i="1"/>
  <c r="AM660" i="1"/>
  <c r="AM273" i="1"/>
  <c r="AM287" i="1"/>
  <c r="AL37" i="1"/>
  <c r="AO37" i="1"/>
  <c r="AL409" i="1"/>
  <c r="AO409" i="1"/>
  <c r="AM60" i="1"/>
  <c r="AM581" i="1"/>
  <c r="AO714" i="1"/>
  <c r="AL714" i="1"/>
  <c r="AM325" i="1"/>
  <c r="AL101" i="1"/>
  <c r="AO101" i="1"/>
  <c r="AM22" i="1"/>
  <c r="AM648" i="1"/>
  <c r="AO412" i="1"/>
  <c r="AL412" i="1"/>
  <c r="AO63" i="1"/>
  <c r="AL63" i="1"/>
  <c r="AO578" i="1"/>
  <c r="AL578" i="1"/>
  <c r="AM356" i="1"/>
  <c r="AM255" i="1"/>
  <c r="AM337" i="1"/>
  <c r="AO238" i="1"/>
  <c r="AL238" i="1"/>
  <c r="AM510" i="1"/>
  <c r="AO42" i="1"/>
  <c r="AL42" i="1"/>
  <c r="AM571" i="1"/>
  <c r="AM347" i="1"/>
  <c r="AM731" i="1"/>
  <c r="AM263" i="1"/>
  <c r="AM326" i="1"/>
  <c r="AM89" i="1"/>
  <c r="AO222" i="1"/>
  <c r="AL222" i="1"/>
  <c r="AO19" i="1"/>
  <c r="AL19" i="1"/>
  <c r="AM452" i="1"/>
  <c r="AM655" i="1"/>
  <c r="AO167" i="1"/>
  <c r="AL167" i="1"/>
  <c r="AO67" i="1"/>
  <c r="AL67" i="1"/>
  <c r="AM548" i="1"/>
  <c r="AM564" i="1"/>
  <c r="AO626" i="1"/>
  <c r="AL626" i="1"/>
  <c r="AO346" i="1"/>
  <c r="AL346" i="1"/>
  <c r="AM679" i="1"/>
  <c r="AM185" i="1"/>
  <c r="AO332" i="1"/>
  <c r="AL332" i="1"/>
  <c r="AM226" i="1"/>
  <c r="AM472" i="1"/>
  <c r="AM70" i="1"/>
  <c r="AM584" i="1"/>
  <c r="AM666" i="1"/>
  <c r="AM96" i="1"/>
  <c r="AM29" i="1"/>
  <c r="AM737" i="1"/>
  <c r="AM414" i="1"/>
  <c r="AO110" i="1"/>
  <c r="AL110" i="1"/>
  <c r="AM618" i="1"/>
  <c r="AO687" i="1"/>
  <c r="AL687" i="1"/>
  <c r="AO266" i="1"/>
  <c r="AL266" i="1"/>
  <c r="AO330" i="1"/>
  <c r="AL330" i="1"/>
  <c r="AM86" i="1"/>
  <c r="AM235" i="1"/>
  <c r="AM636" i="1"/>
  <c r="AM150" i="1"/>
  <c r="AM473" i="1"/>
  <c r="AM420" i="1"/>
  <c r="AO170" i="1"/>
  <c r="AL170" i="1"/>
  <c r="AM66" i="1"/>
  <c r="AO557" i="1"/>
  <c r="AL557" i="1"/>
  <c r="AO594" i="1"/>
  <c r="AL594" i="1"/>
  <c r="AO396" i="1"/>
  <c r="AL396" i="1"/>
  <c r="AM357" i="1"/>
  <c r="AM690" i="1"/>
  <c r="AM323" i="1"/>
  <c r="AM597" i="1"/>
  <c r="AM202" i="1"/>
  <c r="AM229" i="1"/>
  <c r="AM431" i="1"/>
  <c r="AM610" i="1"/>
  <c r="AM199" i="1"/>
  <c r="AO338" i="1"/>
  <c r="AL338" i="1"/>
  <c r="AO218" i="1"/>
  <c r="AL218" i="1"/>
  <c r="AM16" i="1"/>
  <c r="AM515" i="1"/>
  <c r="AO184" i="1"/>
  <c r="AL184" i="1"/>
  <c r="AM587" i="1"/>
  <c r="AM659" i="1"/>
  <c r="AM102" i="1"/>
  <c r="AM454" i="1"/>
  <c r="AM541" i="1"/>
  <c r="AM713" i="1"/>
  <c r="AM303" i="1"/>
  <c r="AM658" i="1"/>
  <c r="AO402" i="1"/>
  <c r="AL402" i="1"/>
  <c r="AO316" i="1"/>
  <c r="AL316" i="1"/>
  <c r="AM230" i="1"/>
  <c r="AM462" i="1"/>
  <c r="AO62" i="1"/>
  <c r="AL62" i="1"/>
  <c r="AM585" i="1"/>
  <c r="AM351" i="1"/>
  <c r="AO182" i="1"/>
  <c r="AL182" i="1"/>
  <c r="AM331" i="1"/>
  <c r="AO135" i="1"/>
  <c r="AL135" i="1"/>
  <c r="AM400" i="1"/>
  <c r="AO379" i="1"/>
  <c r="AL379" i="1"/>
  <c r="AO312" i="1"/>
  <c r="AL312" i="1"/>
  <c r="AO13" i="1"/>
  <c r="AL13" i="1"/>
  <c r="AO509" i="1"/>
  <c r="AL509" i="1"/>
  <c r="AM113" i="1"/>
  <c r="AM386" i="1"/>
  <c r="AM711" i="1"/>
  <c r="AO373" i="1"/>
  <c r="AL373" i="1"/>
  <c r="AO11" i="1"/>
  <c r="AL11" i="1"/>
  <c r="AM45" i="1"/>
  <c r="AO348" i="1"/>
  <c r="AL348" i="1"/>
  <c r="AM334" i="1"/>
  <c r="AM17" i="1"/>
  <c r="AM537" i="1"/>
  <c r="AM72" i="1"/>
  <c r="AM392" i="1"/>
  <c r="AO378" i="1"/>
  <c r="AL378" i="1"/>
  <c r="AO305" i="1"/>
  <c r="AL305" i="1"/>
  <c r="AO641" i="1"/>
  <c r="AL641" i="1"/>
  <c r="AO493" i="1"/>
  <c r="AL493" i="1"/>
  <c r="AM183" i="1"/>
  <c r="AM385" i="1"/>
  <c r="AO734" i="1"/>
  <c r="AL734" i="1"/>
  <c r="AM188" i="1"/>
  <c r="AO229" i="1"/>
  <c r="AL229" i="1"/>
  <c r="AO16" i="1"/>
  <c r="AL16" i="1"/>
  <c r="AM76" i="1"/>
  <c r="AO226" i="1"/>
  <c r="AL226" i="1"/>
  <c r="AO303" i="1"/>
  <c r="AL303" i="1"/>
  <c r="AO230" i="1"/>
  <c r="AL230" i="1"/>
  <c r="AO394" i="1"/>
  <c r="AL394" i="1"/>
  <c r="AM48" i="1"/>
  <c r="AM264" i="1"/>
  <c r="AO400" i="1"/>
  <c r="AL400" i="1"/>
  <c r="AM521" i="1"/>
  <c r="AO45" i="1"/>
  <c r="AL45" i="1"/>
  <c r="AO265" i="1"/>
  <c r="AL265" i="1"/>
  <c r="AM136" i="1"/>
  <c r="AL89" i="1"/>
  <c r="AO89" i="1"/>
  <c r="AM139" i="1"/>
  <c r="AM493" i="1"/>
  <c r="AO452" i="1"/>
  <c r="AL452" i="1"/>
  <c r="AO658" i="1"/>
  <c r="AL658" i="1"/>
  <c r="AO648" i="1"/>
  <c r="AL648" i="1"/>
  <c r="AM379" i="1"/>
  <c r="AO189" i="1"/>
  <c r="AL189" i="1"/>
  <c r="AO470" i="1"/>
  <c r="AL470" i="1"/>
  <c r="AM491" i="1"/>
  <c r="AO96" i="1"/>
  <c r="AL96" i="1"/>
  <c r="AM107" i="1"/>
  <c r="AO149" i="1"/>
  <c r="AL149" i="1"/>
  <c r="AO592" i="1"/>
  <c r="AL592" i="1"/>
  <c r="AM73" i="1"/>
  <c r="AM227" i="1"/>
  <c r="AO604" i="1"/>
  <c r="AL604" i="1"/>
  <c r="AM470" i="1"/>
  <c r="AM277" i="1"/>
  <c r="AO76" i="1"/>
  <c r="AL76" i="1"/>
  <c r="AO84" i="1"/>
  <c r="AL84" i="1"/>
  <c r="AM688" i="1"/>
  <c r="AM246" i="1"/>
  <c r="AO543" i="1"/>
  <c r="AL543" i="1"/>
  <c r="AM270" i="1"/>
  <c r="AM476" i="1"/>
  <c r="AM546" i="1"/>
  <c r="AO120" i="1"/>
  <c r="AL120" i="1"/>
  <c r="AM699" i="1"/>
  <c r="AO302" i="1"/>
  <c r="AL302" i="1"/>
  <c r="AO119" i="1"/>
  <c r="AL119" i="1"/>
  <c r="AM398" i="1"/>
  <c r="AO139" i="1"/>
  <c r="AL139" i="1"/>
  <c r="AM393" i="1"/>
  <c r="AO460" i="1"/>
  <c r="AL460" i="1"/>
  <c r="AO370" i="1"/>
  <c r="AL370" i="1"/>
  <c r="AM39" i="1"/>
  <c r="AO48" i="1"/>
  <c r="AL48" i="1"/>
  <c r="AO668" i="1"/>
  <c r="AL668" i="1"/>
  <c r="AM350" i="1"/>
  <c r="AM128" i="1"/>
  <c r="AM366" i="1"/>
  <c r="AM474" i="1"/>
  <c r="AM160" i="1"/>
  <c r="AM206" i="1"/>
  <c r="AO712" i="1"/>
  <c r="AL712" i="1"/>
  <c r="AM232" i="1"/>
  <c r="AK153" i="1"/>
  <c r="AO325" i="1"/>
  <c r="AL325" i="1"/>
  <c r="AL49" i="1"/>
  <c r="AO49" i="1"/>
  <c r="AO614" i="1"/>
  <c r="AL614" i="1"/>
  <c r="AO374" i="1"/>
  <c r="AL374" i="1"/>
  <c r="AL9" i="1"/>
  <c r="AO9" i="1"/>
  <c r="AO181" i="1"/>
  <c r="AL181" i="1"/>
  <c r="AO561" i="1"/>
  <c r="AL561" i="1"/>
  <c r="AO725" i="1"/>
  <c r="AL725" i="1"/>
  <c r="AO296" i="1"/>
  <c r="AL296" i="1"/>
  <c r="AM19" i="1"/>
  <c r="AO474" i="1"/>
  <c r="AL474" i="1"/>
  <c r="AO173" i="1"/>
  <c r="AL173" i="1"/>
  <c r="AO599" i="1"/>
  <c r="AL599" i="1"/>
  <c r="AM626" i="1"/>
  <c r="AO324" i="1"/>
  <c r="AL324" i="1"/>
  <c r="AO38" i="1"/>
  <c r="AL38" i="1"/>
  <c r="AM415" i="1"/>
  <c r="AO580" i="1"/>
  <c r="AL580" i="1"/>
  <c r="AO713" i="1"/>
  <c r="AL713" i="1"/>
  <c r="AO145" i="1"/>
  <c r="AL145" i="1"/>
  <c r="AO64" i="1"/>
  <c r="AL64" i="1"/>
  <c r="AO355" i="1"/>
  <c r="AL355" i="1"/>
  <c r="AM330" i="1"/>
  <c r="AL33" i="1"/>
  <c r="AO33" i="1"/>
  <c r="AO539" i="1"/>
  <c r="AL539" i="1"/>
  <c r="AO183" i="1"/>
  <c r="AL183" i="1"/>
  <c r="AO602" i="1"/>
  <c r="AL602" i="1"/>
  <c r="AO675" i="1"/>
  <c r="AL675" i="1"/>
  <c r="AO408" i="1"/>
  <c r="AL408" i="1"/>
  <c r="AO314" i="1"/>
  <c r="AL314" i="1"/>
  <c r="AM600" i="1"/>
  <c r="AO60" i="1"/>
  <c r="AL60" i="1"/>
  <c r="AM376" i="1"/>
  <c r="AM734" i="1"/>
  <c r="AL377" i="1"/>
  <c r="AO377" i="1"/>
  <c r="AO661" i="1"/>
  <c r="AL661" i="1"/>
  <c r="AO309" i="1"/>
  <c r="AL309" i="1"/>
  <c r="AM68" i="1"/>
  <c r="AO699" i="1"/>
  <c r="AL699" i="1"/>
  <c r="AL85" i="1"/>
  <c r="AO85" i="1"/>
  <c r="AL41" i="1"/>
  <c r="AO41" i="1"/>
  <c r="AM469" i="1"/>
  <c r="AO548" i="1"/>
  <c r="AL548" i="1"/>
  <c r="AM346" i="1"/>
  <c r="AL185" i="1"/>
  <c r="AO185" i="1"/>
  <c r="AO644" i="1"/>
  <c r="AL644" i="1"/>
  <c r="AO342" i="1"/>
  <c r="AL342" i="1"/>
  <c r="AM99" i="1"/>
  <c r="AO537" i="1"/>
  <c r="AL537" i="1"/>
  <c r="AO392" i="1"/>
  <c r="AL392" i="1"/>
  <c r="AM274" i="1"/>
  <c r="AL217" i="1"/>
  <c r="AO217" i="1"/>
  <c r="AM140" i="1"/>
  <c r="AM543" i="1"/>
  <c r="AM286" i="1"/>
  <c r="AO563" i="1"/>
  <c r="AL563" i="1"/>
  <c r="AO525" i="1"/>
  <c r="AL525" i="1"/>
  <c r="AM738" i="1"/>
  <c r="AM306" i="1"/>
  <c r="AO74" i="1"/>
  <c r="AL74" i="1"/>
  <c r="AO664" i="1"/>
  <c r="AL664" i="1"/>
  <c r="AO559" i="1"/>
  <c r="AL559" i="1"/>
  <c r="AO180" i="1"/>
  <c r="AL180" i="1"/>
  <c r="AO235" i="1"/>
  <c r="AL235" i="1"/>
  <c r="AO437" i="1"/>
  <c r="AL437" i="1"/>
  <c r="AM721" i="1"/>
  <c r="AM127" i="1"/>
  <c r="AO610" i="1"/>
  <c r="AL610" i="1"/>
  <c r="AO544" i="1"/>
  <c r="AL544" i="1"/>
  <c r="AM84" i="1"/>
  <c r="AO70" i="1"/>
  <c r="AL70" i="1"/>
  <c r="AO688" i="1"/>
  <c r="AL688" i="1"/>
  <c r="AM126" i="1"/>
  <c r="AM283" i="1"/>
  <c r="AO656" i="1"/>
  <c r="AL656" i="1"/>
  <c r="AM396" i="1"/>
  <c r="AM302" i="1"/>
  <c r="AM401" i="1"/>
  <c r="AM14" i="1"/>
  <c r="AM35" i="1"/>
  <c r="AM340" i="1"/>
  <c r="AM601" i="1"/>
  <c r="AM311" i="1"/>
  <c r="AO512" i="1"/>
  <c r="AL512" i="1"/>
  <c r="AO581" i="1"/>
  <c r="AL581" i="1"/>
  <c r="AM436" i="1"/>
  <c r="AO219" i="1"/>
  <c r="AL219" i="1"/>
  <c r="AM596" i="1"/>
  <c r="AM284" i="1"/>
  <c r="AM245" i="1"/>
  <c r="AO165" i="1"/>
  <c r="AL165" i="1"/>
  <c r="AO731" i="1"/>
  <c r="AL731" i="1"/>
  <c r="AM509" i="1"/>
  <c r="AL113" i="1"/>
  <c r="AO113" i="1"/>
  <c r="AO291" i="1"/>
  <c r="AL291" i="1"/>
  <c r="AO638" i="1"/>
  <c r="AL638" i="1"/>
  <c r="AM316" i="1"/>
  <c r="AO451" i="1"/>
  <c r="AL451" i="1"/>
  <c r="AM547" i="1"/>
  <c r="AO36" i="1"/>
  <c r="AL36" i="1"/>
  <c r="AO298" i="1"/>
  <c r="AL298" i="1"/>
  <c r="AO560" i="1"/>
  <c r="AL560" i="1"/>
  <c r="AO472" i="1"/>
  <c r="AL472" i="1"/>
  <c r="AO221" i="1"/>
  <c r="AL221" i="1"/>
  <c r="AM362" i="1"/>
  <c r="AO591" i="1"/>
  <c r="AL591" i="1"/>
  <c r="AO93" i="1"/>
  <c r="AL93" i="1"/>
  <c r="AO384" i="1"/>
  <c r="AL384" i="1"/>
  <c r="AM43" i="1"/>
  <c r="AO22" i="1"/>
  <c r="AL22" i="1"/>
  <c r="AM343" i="1"/>
  <c r="AO188" i="1"/>
  <c r="AL188" i="1"/>
  <c r="AM81" i="1"/>
  <c r="AO8" i="1"/>
  <c r="AL8" i="1"/>
  <c r="AO491" i="1"/>
  <c r="AL491" i="1"/>
  <c r="AL73" i="1"/>
  <c r="AO73" i="1"/>
  <c r="AM592" i="1"/>
  <c r="AM661" i="1"/>
  <c r="AM319" i="1"/>
  <c r="AM309" i="1"/>
  <c r="AO14" i="1"/>
  <c r="AL14" i="1"/>
  <c r="AM408" i="1"/>
  <c r="AO50" i="1"/>
  <c r="AL50" i="1"/>
  <c r="AM583" i="1"/>
  <c r="AO360" i="1"/>
  <c r="AL360" i="1"/>
  <c r="AO738" i="1"/>
  <c r="AL738" i="1"/>
  <c r="AM272" i="1"/>
  <c r="AM329" i="1"/>
  <c r="AO284" i="1"/>
  <c r="AL284" i="1"/>
  <c r="AM228" i="1"/>
  <c r="AM41" i="1"/>
  <c r="AM647" i="1"/>
  <c r="AM458" i="1"/>
  <c r="AO410" i="1"/>
  <c r="AL410" i="1"/>
  <c r="AM47" i="1"/>
  <c r="AM108" i="1"/>
  <c r="AO630" i="1"/>
  <c r="AL630" i="1"/>
  <c r="AO354" i="1"/>
  <c r="AL354" i="1"/>
  <c r="AM697" i="1"/>
  <c r="AM249" i="1"/>
  <c r="AM335" i="1"/>
  <c r="AO234" i="1"/>
  <c r="AL234" i="1"/>
  <c r="AM149" i="1"/>
  <c r="AM421" i="1"/>
  <c r="AO111" i="1"/>
  <c r="AL111" i="1"/>
  <c r="AM342" i="1"/>
  <c r="AM728" i="1"/>
  <c r="AM327" i="1"/>
  <c r="AM225" i="1"/>
  <c r="AM475" i="1"/>
  <c r="AM176" i="1"/>
  <c r="AO542" i="1"/>
  <c r="AL542" i="1"/>
  <c r="AM631" i="1"/>
  <c r="AM712" i="1"/>
  <c r="AO375" i="1"/>
  <c r="AL375" i="1"/>
  <c r="AO92" i="1"/>
  <c r="AL92" i="1"/>
  <c r="AO300" i="1"/>
  <c r="AL300" i="1"/>
  <c r="AM240" i="1"/>
  <c r="AO140" i="1"/>
  <c r="AL140" i="1"/>
  <c r="AM533" i="1"/>
  <c r="AM437" i="1"/>
  <c r="AM58" i="1"/>
  <c r="AO123" i="1"/>
  <c r="AL123" i="1"/>
  <c r="AM563" i="1"/>
  <c r="AM629" i="1"/>
  <c r="AO362" i="1"/>
  <c r="AL362" i="1"/>
  <c r="AM727" i="1"/>
  <c r="AM310" i="1"/>
  <c r="AM18" i="1"/>
  <c r="AM165" i="1"/>
  <c r="AM614" i="1"/>
  <c r="AM372" i="1"/>
  <c r="AM536" i="1"/>
  <c r="AM561" i="1"/>
  <c r="AM725" i="1"/>
  <c r="AM98" i="1"/>
  <c r="AM635" i="1"/>
  <c r="AM448" i="1"/>
  <c r="AM65" i="1"/>
  <c r="AO566" i="1"/>
  <c r="AL566" i="1"/>
  <c r="AO344" i="1"/>
  <c r="AL344" i="1"/>
  <c r="AM324" i="1"/>
  <c r="AM649" i="1"/>
  <c r="AM61" i="1"/>
  <c r="AM361" i="1"/>
  <c r="AM367" i="1"/>
  <c r="AM449" i="1"/>
  <c r="AO126" i="1"/>
  <c r="AL126" i="1"/>
  <c r="AM670" i="1"/>
  <c r="AO274" i="1"/>
  <c r="AL274" i="1"/>
  <c r="AM100" i="1"/>
  <c r="AM33" i="1"/>
  <c r="AM531" i="1"/>
  <c r="AM213" i="1"/>
  <c r="AM117" i="1"/>
  <c r="AM615" i="1"/>
  <c r="AO663" i="1"/>
  <c r="AL663" i="1"/>
  <c r="AH737" i="1"/>
  <c r="AH736" i="1"/>
  <c r="AD527" i="1"/>
  <c r="AD700" i="1"/>
  <c r="AD431" i="1"/>
  <c r="AD341" i="1"/>
  <c r="AD635" i="1"/>
  <c r="AD515" i="1"/>
  <c r="AD587" i="1"/>
  <c r="AD102" i="1"/>
  <c r="AD61" i="1"/>
  <c r="AD388" i="1"/>
  <c r="AD419" i="1"/>
  <c r="AD257" i="1"/>
  <c r="AD531" i="1"/>
  <c r="AD399" i="1"/>
  <c r="AD39" i="1"/>
  <c r="AD414" i="1"/>
  <c r="AD261" i="1"/>
  <c r="AD583" i="1"/>
  <c r="AD288" i="1"/>
  <c r="AD335" i="1"/>
  <c r="AD728" i="1"/>
  <c r="AD287" i="1"/>
  <c r="AD564" i="1"/>
  <c r="AD25" i="1"/>
  <c r="AD473" i="1"/>
  <c r="AD137" i="1"/>
  <c r="AD29" i="1"/>
  <c r="AD319" i="1"/>
  <c r="AD590" i="1"/>
  <c r="AD150" i="1"/>
  <c r="AD239" i="1"/>
  <c r="AD277" i="1"/>
  <c r="AD310" i="1"/>
  <c r="AD723" i="1"/>
  <c r="AD271" i="1"/>
  <c r="AD100" i="1"/>
  <c r="AD608" i="1"/>
  <c r="AD32" i="1"/>
  <c r="AD511" i="1"/>
  <c r="AD401" i="1"/>
  <c r="AD632" i="1"/>
  <c r="AD596" i="1"/>
  <c r="AD232" i="1"/>
  <c r="AD179" i="1"/>
  <c r="AD543" i="1"/>
  <c r="AD316" i="1"/>
  <c r="AD182" i="1"/>
  <c r="AD135" i="1"/>
  <c r="AD379" i="1"/>
  <c r="AD13" i="1"/>
  <c r="AD153" i="1"/>
  <c r="AD87" i="1"/>
  <c r="AD199" i="1"/>
  <c r="AD534" i="1"/>
  <c r="AD160" i="1"/>
  <c r="AD367" i="1"/>
  <c r="AD475" i="1"/>
  <c r="AD670" i="1"/>
  <c r="AD417" i="1"/>
  <c r="AD629" i="1"/>
  <c r="AD82" i="1"/>
  <c r="AD366" i="1"/>
  <c r="AD202" i="1"/>
  <c r="AD655" i="1"/>
  <c r="AD368" i="1"/>
  <c r="AD672" i="1"/>
  <c r="AD211" i="1"/>
  <c r="AD240" i="1"/>
  <c r="AD383" i="1"/>
  <c r="AD244" i="1"/>
  <c r="AD225" i="1"/>
  <c r="AD455" i="1"/>
  <c r="AD304" i="1"/>
  <c r="AD224" i="1"/>
  <c r="AD357" i="1"/>
  <c r="AD458" i="1"/>
  <c r="AD393" i="1"/>
  <c r="AD636" i="1"/>
  <c r="AD276" i="1"/>
  <c r="AD255" i="1"/>
  <c r="AD420" i="1"/>
  <c r="AD83" i="1"/>
  <c r="AD609" i="1"/>
  <c r="AD618" i="1"/>
  <c r="AD143" i="1"/>
  <c r="AD28" i="1"/>
  <c r="AD248" i="1"/>
  <c r="AD95" i="1"/>
  <c r="AD35" i="1"/>
  <c r="AD99" i="1"/>
  <c r="AD283" i="1"/>
  <c r="AD236" i="1"/>
  <c r="AD163" i="1"/>
  <c r="AD20" i="1"/>
  <c r="AD311" i="1"/>
  <c r="AD340" i="1"/>
  <c r="AD122" i="1"/>
  <c r="AD289" i="1"/>
  <c r="AD412" i="1"/>
  <c r="AD578" i="1"/>
  <c r="AD238" i="1"/>
  <c r="AD42" i="1"/>
  <c r="AD19" i="1"/>
  <c r="AD67" i="1"/>
  <c r="AD346" i="1"/>
  <c r="AD98" i="1"/>
  <c r="AD205" i="1"/>
  <c r="AD597" i="1"/>
  <c r="AD372" i="1"/>
  <c r="AD229" i="1"/>
  <c r="AD317" i="1"/>
  <c r="AD16" i="1"/>
  <c r="AD448" i="1"/>
  <c r="AD207" i="1"/>
  <c r="AD616" i="1"/>
  <c r="AD226" i="1"/>
  <c r="AD454" i="1"/>
  <c r="AD541" i="1"/>
  <c r="AD361" i="1"/>
  <c r="AD303" i="1"/>
  <c r="AD176" i="1"/>
  <c r="AD579" i="1"/>
  <c r="AD230" i="1"/>
  <c r="AD462" i="1"/>
  <c r="AD213" i="1"/>
  <c r="AD593" i="1"/>
  <c r="AD394" i="1"/>
  <c r="AD88" i="1"/>
  <c r="AD78" i="1"/>
  <c r="AD270" i="1"/>
  <c r="AD169" i="1"/>
  <c r="AD337" i="1"/>
  <c r="AD453" i="1"/>
  <c r="AD400" i="1"/>
  <c r="AD329" i="1"/>
  <c r="AD228" i="1"/>
  <c r="AD108" i="1"/>
  <c r="AD730" i="1"/>
  <c r="AD45" i="1"/>
  <c r="AD327" i="1"/>
  <c r="AD449" i="1"/>
  <c r="AD265" i="1"/>
  <c r="AD125" i="1"/>
  <c r="AD717" i="1"/>
  <c r="AD220" i="1"/>
  <c r="AD331" i="1"/>
  <c r="AD347" i="1"/>
  <c r="AD89" i="1"/>
  <c r="AD65" i="1"/>
  <c r="AD737" i="1"/>
  <c r="AD615" i="1"/>
  <c r="AD476" i="1"/>
  <c r="AD452" i="1"/>
  <c r="AD262" i="1"/>
  <c r="AD651" i="1"/>
  <c r="AD666" i="1"/>
  <c r="AD658" i="1"/>
  <c r="AD646" i="1"/>
  <c r="AD385" i="1"/>
  <c r="AD648" i="1"/>
  <c r="AD297" i="1"/>
  <c r="AD177" i="1"/>
  <c r="AD189" i="1"/>
  <c r="AD533" i="1"/>
  <c r="AD598" i="1"/>
  <c r="AD461" i="1"/>
  <c r="AD470" i="1"/>
  <c r="AD326" i="1"/>
  <c r="AD719" i="1"/>
  <c r="AD96" i="1"/>
  <c r="AD350" i="1"/>
  <c r="AD149" i="1"/>
  <c r="AD389" i="1"/>
  <c r="AD592" i="1"/>
  <c r="AD47" i="1"/>
  <c r="AD669" i="1"/>
  <c r="AD86" i="1"/>
  <c r="AD188" i="1"/>
  <c r="AD8" i="1"/>
  <c r="AD491" i="1"/>
  <c r="AD73" i="1"/>
  <c r="AD14" i="1"/>
  <c r="AD50" i="1"/>
  <c r="AD360" i="1"/>
  <c r="AD738" i="1"/>
  <c r="AD284" i="1"/>
  <c r="AD410" i="1"/>
  <c r="AD630" i="1"/>
  <c r="AD354" i="1"/>
  <c r="AD234" i="1"/>
  <c r="AD111" i="1"/>
  <c r="AD542" i="1"/>
  <c r="AD375" i="1"/>
  <c r="AD92" i="1"/>
  <c r="AD300" i="1"/>
  <c r="AD140" i="1"/>
  <c r="AD123" i="1"/>
  <c r="AD362" i="1"/>
  <c r="AD566" i="1"/>
  <c r="AD344" i="1"/>
  <c r="AD126" i="1"/>
  <c r="AD274" i="1"/>
  <c r="AD663" i="1"/>
  <c r="AD212" i="1"/>
  <c r="AD628" i="1"/>
  <c r="AD37" i="1"/>
  <c r="AD409" i="1"/>
  <c r="AD736" i="1"/>
  <c r="AD216" i="1"/>
  <c r="AD720" i="1"/>
  <c r="AD204" i="1"/>
  <c r="AD120" i="1"/>
  <c r="AD627" i="1"/>
  <c r="AD371" i="1"/>
  <c r="AD302" i="1"/>
  <c r="AD24" i="1"/>
  <c r="AD156" i="1"/>
  <c r="AD426" i="1"/>
  <c r="AD43" i="1"/>
  <c r="AD119" i="1"/>
  <c r="AD267" i="1"/>
  <c r="AD139" i="1"/>
  <c r="AD460" i="1"/>
  <c r="AD46" i="1"/>
  <c r="AD600" i="1"/>
  <c r="AD370" i="1"/>
  <c r="AD15" i="1"/>
  <c r="AD48" i="1"/>
  <c r="AD107" i="1"/>
  <c r="AD577" i="1"/>
  <c r="AD623" i="1"/>
  <c r="AD343" i="1"/>
  <c r="AD668" i="1"/>
  <c r="AD721" i="1"/>
  <c r="AD40" i="1"/>
  <c r="AD104" i="1"/>
  <c r="AD391" i="1"/>
  <c r="AD373" i="1"/>
  <c r="AD11" i="1"/>
  <c r="AD348" i="1"/>
  <c r="AD378" i="1"/>
  <c r="AD305" i="1"/>
  <c r="AD641" i="1"/>
  <c r="AD493" i="1"/>
  <c r="AD734" i="1"/>
  <c r="AD105" i="1"/>
  <c r="AD285" i="1"/>
  <c r="AD128" i="1"/>
  <c r="AD718" i="1"/>
  <c r="AD450" i="1"/>
  <c r="AD334" i="1"/>
  <c r="AD294" i="1"/>
  <c r="AD206" i="1"/>
  <c r="AD18" i="1"/>
  <c r="AD148" i="1"/>
  <c r="AD91" i="1"/>
  <c r="AD386" i="1"/>
  <c r="AD272" i="1"/>
  <c r="AD647" i="1"/>
  <c r="AD679" i="1"/>
  <c r="AD421" i="1"/>
  <c r="AD17" i="1"/>
  <c r="AD260" i="1"/>
  <c r="AD351" i="1"/>
  <c r="AD387" i="1"/>
  <c r="AD246" i="1"/>
  <c r="AD681" i="1"/>
  <c r="AD589" i="1"/>
  <c r="AD631" i="1"/>
  <c r="AD117" i="1"/>
  <c r="AD727" i="1"/>
  <c r="AD263" i="1"/>
  <c r="AD657" i="1"/>
  <c r="AD151" i="1"/>
  <c r="AD510" i="1"/>
  <c r="AD273" i="1"/>
  <c r="AD58" i="1"/>
  <c r="AD81" i="1"/>
  <c r="AD313" i="1"/>
  <c r="AD690" i="1"/>
  <c r="AD142" i="1"/>
  <c r="AD245" i="1"/>
  <c r="AD127" i="1"/>
  <c r="AD275" i="1"/>
  <c r="AD168" i="1"/>
  <c r="AD186" i="1"/>
  <c r="AD339" i="1"/>
  <c r="AD469" i="1"/>
  <c r="AD62" i="1"/>
  <c r="AD312" i="1"/>
  <c r="AD509" i="1"/>
  <c r="AD227" i="1"/>
  <c r="AD356" i="1"/>
  <c r="AD536" i="1"/>
  <c r="AD144" i="1"/>
  <c r="AD659" i="1"/>
  <c r="AD649" i="1"/>
  <c r="AD584" i="1"/>
  <c r="AD72" i="1"/>
  <c r="AD336" i="1"/>
  <c r="AD66" i="1"/>
  <c r="AD7" i="1"/>
  <c r="AD637" i="1"/>
  <c r="AD603" i="1"/>
  <c r="AD359" i="1"/>
  <c r="AD231" i="1"/>
  <c r="AD345" i="1"/>
  <c r="AD159" i="1"/>
  <c r="AD711" i="1"/>
  <c r="AD605" i="1"/>
  <c r="AD161" i="1"/>
  <c r="AD546" i="1"/>
  <c r="AD403" i="1"/>
  <c r="AD551" i="1"/>
  <c r="AD398" i="1"/>
  <c r="AD571" i="1"/>
  <c r="AD249" i="1"/>
  <c r="AD550" i="1"/>
  <c r="AD682" i="1"/>
  <c r="AD323" i="1"/>
  <c r="AD697" i="1"/>
  <c r="AD660" i="1"/>
  <c r="AD585" i="1"/>
  <c r="AD286" i="1"/>
  <c r="AD436" i="1"/>
  <c r="AD124" i="1"/>
  <c r="AD376" i="1"/>
  <c r="AD306" i="1"/>
  <c r="AD643" i="1"/>
  <c r="AD494" i="1"/>
  <c r="AD502" i="1"/>
  <c r="AD264" i="1"/>
  <c r="AD328" i="1"/>
  <c r="AD178" i="1"/>
  <c r="AD251" i="1"/>
  <c r="AD735" i="1"/>
  <c r="AD415" i="1"/>
  <c r="AD247" i="1"/>
  <c r="AD164" i="1"/>
  <c r="AD12" i="1"/>
  <c r="AD652" i="1"/>
  <c r="AD84" i="1"/>
  <c r="AD333" i="1"/>
  <c r="AD136" i="1"/>
  <c r="AD101" i="1"/>
  <c r="AD63" i="1"/>
  <c r="AD222" i="1"/>
  <c r="AD167" i="1"/>
  <c r="AD626" i="1"/>
  <c r="AD332" i="1"/>
  <c r="AD110" i="1"/>
  <c r="AD687" i="1"/>
  <c r="AD266" i="1"/>
  <c r="AD330" i="1"/>
  <c r="AD170" i="1"/>
  <c r="AD557" i="1"/>
  <c r="AD594" i="1"/>
  <c r="AD396" i="1"/>
  <c r="AD338" i="1"/>
  <c r="AD218" i="1"/>
  <c r="AD184" i="1"/>
  <c r="AD402" i="1"/>
  <c r="AD51" i="1"/>
  <c r="AD582" i="1"/>
  <c r="AD601" i="1"/>
  <c r="AD187" i="1"/>
  <c r="AD21" i="1"/>
  <c r="AD520" i="1"/>
  <c r="AD364" i="1"/>
  <c r="AD712" i="1"/>
  <c r="AD325" i="1"/>
  <c r="AD49" i="1"/>
  <c r="AD614" i="1"/>
  <c r="AD374" i="1"/>
  <c r="AD9" i="1"/>
  <c r="AD181" i="1"/>
  <c r="AD561" i="1"/>
  <c r="AD725" i="1"/>
  <c r="AD296" i="1"/>
  <c r="AD474" i="1"/>
  <c r="AD173" i="1"/>
  <c r="AD599" i="1"/>
  <c r="AD324" i="1"/>
  <c r="AD38" i="1"/>
  <c r="AD580" i="1"/>
  <c r="AD713" i="1"/>
  <c r="AD145" i="1"/>
  <c r="AD64" i="1"/>
  <c r="AD355" i="1"/>
  <c r="AD33" i="1"/>
  <c r="AD539" i="1"/>
  <c r="AD183" i="1"/>
  <c r="AD602" i="1"/>
  <c r="AD675" i="1"/>
  <c r="AD408" i="1"/>
  <c r="AD314" i="1"/>
  <c r="AD60" i="1"/>
  <c r="AB146" i="1"/>
  <c r="AD377" i="1"/>
  <c r="AD661" i="1"/>
  <c r="AD309" i="1"/>
  <c r="AD699" i="1"/>
  <c r="AD85" i="1"/>
  <c r="AD41" i="1"/>
  <c r="AD548" i="1"/>
  <c r="AD185" i="1"/>
  <c r="AD644" i="1"/>
  <c r="AD342" i="1"/>
  <c r="AD537" i="1"/>
  <c r="AD392" i="1"/>
  <c r="AD217" i="1"/>
  <c r="AD563" i="1"/>
  <c r="AD525" i="1"/>
  <c r="AD74" i="1"/>
  <c r="AD664" i="1"/>
  <c r="AD559" i="1"/>
  <c r="AD180" i="1"/>
  <c r="AD235" i="1"/>
  <c r="AD437" i="1"/>
  <c r="AD610" i="1"/>
  <c r="AD544" i="1"/>
  <c r="AD70" i="1"/>
  <c r="AD688" i="1"/>
  <c r="AD656" i="1"/>
  <c r="AD512" i="1"/>
  <c r="AD581" i="1"/>
  <c r="AD219" i="1"/>
  <c r="AD165" i="1"/>
  <c r="AD731" i="1"/>
  <c r="AD113" i="1"/>
  <c r="AD291" i="1"/>
  <c r="AD638" i="1"/>
  <c r="AD451" i="1"/>
  <c r="AD36" i="1"/>
  <c r="AD298" i="1"/>
  <c r="AD560" i="1"/>
  <c r="AD472" i="1"/>
  <c r="AD221" i="1"/>
  <c r="AD591" i="1"/>
  <c r="AD93" i="1"/>
  <c r="AD384" i="1"/>
  <c r="AD22" i="1"/>
  <c r="AD604" i="1"/>
  <c r="AD677" i="1"/>
  <c r="AD68" i="1"/>
  <c r="AD665" i="1"/>
  <c r="AD134" i="1"/>
  <c r="AD434" i="1"/>
  <c r="AD76" i="1"/>
  <c r="AD714" i="1"/>
  <c r="AD547" i="1"/>
  <c r="AD678" i="1"/>
  <c r="AD722" i="1"/>
  <c r="AD549" i="1"/>
  <c r="AD252" i="1"/>
  <c r="AD90" i="1"/>
  <c r="AD26" i="1"/>
  <c r="AD521" i="1"/>
  <c r="AD438" i="1"/>
  <c r="AC146" i="1"/>
  <c r="AR677" i="1" l="1"/>
  <c r="AR165" i="1"/>
  <c r="AR306" i="1"/>
  <c r="AR571" i="1"/>
  <c r="AR603" i="1"/>
  <c r="AR455" i="1"/>
  <c r="AR655" i="1"/>
  <c r="AR697" i="1"/>
  <c r="AR649" i="1"/>
  <c r="AR58" i="1"/>
  <c r="AR375" i="1"/>
  <c r="AR134" i="1"/>
  <c r="AR298" i="1"/>
  <c r="AR437" i="1"/>
  <c r="AR539" i="1"/>
  <c r="AR110" i="1"/>
  <c r="AR585" i="1"/>
  <c r="AR260" i="1"/>
  <c r="AR148" i="1"/>
  <c r="AR8" i="1"/>
  <c r="AR651" i="1"/>
  <c r="AR211" i="1"/>
  <c r="AR202" i="1"/>
  <c r="AR417" i="1"/>
  <c r="AR511" i="1"/>
  <c r="AR434" i="1"/>
  <c r="AR638" i="1"/>
  <c r="AR474" i="1"/>
  <c r="AR469" i="1"/>
  <c r="AR537" i="1"/>
  <c r="AR711" i="1"/>
  <c r="AR156" i="1"/>
  <c r="AR354" i="1"/>
  <c r="AR122" i="1"/>
  <c r="AR35" i="1"/>
  <c r="AR632" i="1"/>
  <c r="AR527" i="1"/>
  <c r="AR185" i="1"/>
  <c r="AR712" i="1"/>
  <c r="AR124" i="1"/>
  <c r="AR550" i="1"/>
  <c r="AR536" i="1"/>
  <c r="AR81" i="1"/>
  <c r="AR117" i="1"/>
  <c r="AR450" i="1"/>
  <c r="AR362" i="1"/>
  <c r="AR400" i="1"/>
  <c r="AR534" i="1"/>
  <c r="AR316" i="1"/>
  <c r="AR596" i="1"/>
  <c r="AR515" i="1"/>
  <c r="AI737" i="1"/>
  <c r="AI736" i="1"/>
  <c r="AR221" i="1"/>
  <c r="AR392" i="1"/>
  <c r="AR85" i="1"/>
  <c r="AR355" i="1"/>
  <c r="AR580" i="1"/>
  <c r="AR402" i="1"/>
  <c r="AR557" i="1"/>
  <c r="AR12" i="1"/>
  <c r="AR735" i="1"/>
  <c r="AR398" i="1"/>
  <c r="AR161" i="1"/>
  <c r="AR336" i="1"/>
  <c r="AR168" i="1"/>
  <c r="AR727" i="1"/>
  <c r="AR17" i="1"/>
  <c r="AR679" i="1"/>
  <c r="AR91" i="1"/>
  <c r="AR285" i="1"/>
  <c r="AR40" i="1"/>
  <c r="AR371" i="1"/>
  <c r="AR274" i="1"/>
  <c r="AR123" i="1"/>
  <c r="AR542" i="1"/>
  <c r="AR360" i="1"/>
  <c r="AR14" i="1"/>
  <c r="AR86" i="1"/>
  <c r="AR389" i="1"/>
  <c r="AR719" i="1"/>
  <c r="AR646" i="1"/>
  <c r="AR65" i="1"/>
  <c r="AR717" i="1"/>
  <c r="AR45" i="1"/>
  <c r="AR616" i="1"/>
  <c r="AR448" i="1"/>
  <c r="AR372" i="1"/>
  <c r="AR67" i="1"/>
  <c r="AR99" i="1"/>
  <c r="AR420" i="1"/>
  <c r="AR160" i="1"/>
  <c r="AR13" i="1"/>
  <c r="AR401" i="1"/>
  <c r="AR271" i="1"/>
  <c r="AR414" i="1"/>
  <c r="AR61" i="1"/>
  <c r="AR587" i="1"/>
  <c r="AR252" i="1"/>
  <c r="AR722" i="1"/>
  <c r="AR76" i="1"/>
  <c r="AR665" i="1"/>
  <c r="AR451" i="1"/>
  <c r="AR219" i="1"/>
  <c r="AR70" i="1"/>
  <c r="AR610" i="1"/>
  <c r="AR664" i="1"/>
  <c r="AR342" i="1"/>
  <c r="AR377" i="1"/>
  <c r="AR675" i="1"/>
  <c r="AR181" i="1"/>
  <c r="AR49" i="1"/>
  <c r="AR21" i="1"/>
  <c r="AR626" i="1"/>
  <c r="AR101" i="1"/>
  <c r="AR264" i="1"/>
  <c r="AR286" i="1"/>
  <c r="AR682" i="1"/>
  <c r="AR345" i="1"/>
  <c r="AR584" i="1"/>
  <c r="AR142" i="1"/>
  <c r="AR273" i="1"/>
  <c r="AR631" i="1"/>
  <c r="AR387" i="1"/>
  <c r="AR18" i="1"/>
  <c r="AR493" i="1"/>
  <c r="AR348" i="1"/>
  <c r="AR623" i="1"/>
  <c r="AR15" i="1"/>
  <c r="AR139" i="1"/>
  <c r="AR120" i="1"/>
  <c r="AR216" i="1"/>
  <c r="AR628" i="1"/>
  <c r="AR663" i="1"/>
  <c r="AR491" i="1"/>
  <c r="AR189" i="1"/>
  <c r="AR262" i="1"/>
  <c r="AR347" i="1"/>
  <c r="AR265" i="1"/>
  <c r="AR108" i="1"/>
  <c r="AR88" i="1"/>
  <c r="AR462" i="1"/>
  <c r="AR303" i="1"/>
  <c r="AR42" i="1"/>
  <c r="AR311" i="1"/>
  <c r="AR28" i="1"/>
  <c r="AR393" i="1"/>
  <c r="AR357" i="1"/>
  <c r="AR244" i="1"/>
  <c r="AR368" i="1"/>
  <c r="AR590" i="1"/>
  <c r="AR473" i="1"/>
  <c r="AR261" i="1"/>
  <c r="AR521" i="1"/>
  <c r="AR384" i="1"/>
  <c r="AR591" i="1"/>
  <c r="AR560" i="1"/>
  <c r="AR291" i="1"/>
  <c r="AR512" i="1"/>
  <c r="AR235" i="1"/>
  <c r="AR525" i="1"/>
  <c r="AR217" i="1"/>
  <c r="AR41" i="1"/>
  <c r="AR699" i="1"/>
  <c r="AR408" i="1"/>
  <c r="AR33" i="1"/>
  <c r="AR64" i="1"/>
  <c r="AR713" i="1"/>
  <c r="AR38" i="1"/>
  <c r="AR173" i="1"/>
  <c r="AR51" i="1"/>
  <c r="AR184" i="1"/>
  <c r="AR338" i="1"/>
  <c r="AR594" i="1"/>
  <c r="AR170" i="1"/>
  <c r="AR266" i="1"/>
  <c r="AR332" i="1"/>
  <c r="AR333" i="1"/>
  <c r="AR652" i="1"/>
  <c r="AR164" i="1"/>
  <c r="AR415" i="1"/>
  <c r="AR251" i="1"/>
  <c r="AR376" i="1"/>
  <c r="AR660" i="1"/>
  <c r="AR249" i="1"/>
  <c r="AR551" i="1"/>
  <c r="AR546" i="1"/>
  <c r="AR605" i="1"/>
  <c r="AR637" i="1"/>
  <c r="AR66" i="1"/>
  <c r="AR356" i="1"/>
  <c r="AR186" i="1"/>
  <c r="AR275" i="1"/>
  <c r="AR421" i="1"/>
  <c r="AR647" i="1"/>
  <c r="AR386" i="1"/>
  <c r="AR128" i="1"/>
  <c r="AR734" i="1"/>
  <c r="AR104" i="1"/>
  <c r="AR721" i="1"/>
  <c r="AR460" i="1"/>
  <c r="AR119" i="1"/>
  <c r="AR426" i="1"/>
  <c r="AR302" i="1"/>
  <c r="AR627" i="1"/>
  <c r="AR720" i="1"/>
  <c r="AR126" i="1"/>
  <c r="AR566" i="1"/>
  <c r="AR140" i="1"/>
  <c r="AR234" i="1"/>
  <c r="AR410" i="1"/>
  <c r="AR738" i="1"/>
  <c r="AR50" i="1"/>
  <c r="AR73" i="1"/>
  <c r="AR188" i="1"/>
  <c r="AR669" i="1"/>
  <c r="AR592" i="1"/>
  <c r="AR149" i="1"/>
  <c r="AR96" i="1"/>
  <c r="AR326" i="1"/>
  <c r="AR461" i="1"/>
  <c r="AR385" i="1"/>
  <c r="AR658" i="1"/>
  <c r="AR476" i="1"/>
  <c r="AR737" i="1"/>
  <c r="AR730" i="1"/>
  <c r="AR453" i="1"/>
  <c r="AR169" i="1"/>
  <c r="AR226" i="1"/>
  <c r="AR207" i="1"/>
  <c r="AR16" i="1"/>
  <c r="AR229" i="1"/>
  <c r="AR597" i="1"/>
  <c r="AR346" i="1"/>
  <c r="AR283" i="1"/>
  <c r="AR618" i="1"/>
  <c r="AR83" i="1"/>
  <c r="AR255" i="1"/>
  <c r="AR636" i="1"/>
  <c r="AR672" i="1"/>
  <c r="AR670" i="1"/>
  <c r="AR367" i="1"/>
  <c r="AR199" i="1"/>
  <c r="AR153" i="1"/>
  <c r="AR379" i="1"/>
  <c r="AR182" i="1"/>
  <c r="AR100" i="1"/>
  <c r="AR723" i="1"/>
  <c r="AR39" i="1"/>
  <c r="AR388" i="1"/>
  <c r="AR102" i="1"/>
  <c r="AR68" i="1"/>
  <c r="AR93" i="1"/>
  <c r="AR180" i="1"/>
  <c r="AR563" i="1"/>
  <c r="AR548" i="1"/>
  <c r="AR145" i="1"/>
  <c r="AR324" i="1"/>
  <c r="AR364" i="1"/>
  <c r="AR218" i="1"/>
  <c r="AR396" i="1"/>
  <c r="AR330" i="1"/>
  <c r="AR84" i="1"/>
  <c r="AR247" i="1"/>
  <c r="AR502" i="1"/>
  <c r="AR403" i="1"/>
  <c r="AR7" i="1"/>
  <c r="AR227" i="1"/>
  <c r="AR339" i="1"/>
  <c r="AR127" i="1"/>
  <c r="AR272" i="1"/>
  <c r="AR718" i="1"/>
  <c r="AR43" i="1"/>
  <c r="AR24" i="1"/>
  <c r="AR204" i="1"/>
  <c r="AR344" i="1"/>
  <c r="AR300" i="1"/>
  <c r="AR284" i="1"/>
  <c r="AR47" i="1"/>
  <c r="AR350" i="1"/>
  <c r="AR470" i="1"/>
  <c r="AR666" i="1"/>
  <c r="AR615" i="1"/>
  <c r="AR337" i="1"/>
  <c r="AR454" i="1"/>
  <c r="AR317" i="1"/>
  <c r="AR205" i="1"/>
  <c r="AR609" i="1"/>
  <c r="AR276" i="1"/>
  <c r="AR475" i="1"/>
  <c r="AR87" i="1"/>
  <c r="AR135" i="1"/>
  <c r="AR232" i="1"/>
  <c r="AR608" i="1"/>
  <c r="AR310" i="1"/>
  <c r="AR419" i="1"/>
  <c r="AR26" i="1"/>
  <c r="AR547" i="1"/>
  <c r="AR604" i="1"/>
  <c r="AR113" i="1"/>
  <c r="AR656" i="1"/>
  <c r="AR309" i="1"/>
  <c r="AR60" i="1"/>
  <c r="AR183" i="1"/>
  <c r="AR725" i="1"/>
  <c r="AR374" i="1"/>
  <c r="AR601" i="1"/>
  <c r="AR687" i="1"/>
  <c r="AR222" i="1"/>
  <c r="AR178" i="1"/>
  <c r="AR643" i="1"/>
  <c r="AR359" i="1"/>
  <c r="AR144" i="1"/>
  <c r="AR312" i="1"/>
  <c r="AR313" i="1"/>
  <c r="AR151" i="1"/>
  <c r="AR263" i="1"/>
  <c r="AR681" i="1"/>
  <c r="AR294" i="1"/>
  <c r="AR305" i="1"/>
  <c r="AR373" i="1"/>
  <c r="AR668" i="1"/>
  <c r="AR107" i="1"/>
  <c r="AR600" i="1"/>
  <c r="AR409" i="1"/>
  <c r="AR598" i="1"/>
  <c r="AR297" i="1"/>
  <c r="AR220" i="1"/>
  <c r="AR327" i="1"/>
  <c r="AR329" i="1"/>
  <c r="AR270" i="1"/>
  <c r="AR593" i="1"/>
  <c r="AR579" i="1"/>
  <c r="AR541" i="1"/>
  <c r="AR578" i="1"/>
  <c r="AR289" i="1"/>
  <c r="AR163" i="1"/>
  <c r="AR95" i="1"/>
  <c r="AR304" i="1"/>
  <c r="AR240" i="1"/>
  <c r="AR366" i="1"/>
  <c r="AR629" i="1"/>
  <c r="AR179" i="1"/>
  <c r="AR32" i="1"/>
  <c r="AR239" i="1"/>
  <c r="AR29" i="1"/>
  <c r="AR564" i="1"/>
  <c r="AR728" i="1"/>
  <c r="AR288" i="1"/>
  <c r="AR399" i="1"/>
  <c r="AR257" i="1"/>
  <c r="AR635" i="1"/>
  <c r="AR431" i="1"/>
  <c r="AR438" i="1"/>
  <c r="AR90" i="1"/>
  <c r="AR549" i="1"/>
  <c r="AR678" i="1"/>
  <c r="AR714" i="1"/>
  <c r="AR22" i="1"/>
  <c r="AR472" i="1"/>
  <c r="AR36" i="1"/>
  <c r="AR731" i="1"/>
  <c r="AR581" i="1"/>
  <c r="AR688" i="1"/>
  <c r="AR544" i="1"/>
  <c r="AR559" i="1"/>
  <c r="AR74" i="1"/>
  <c r="AR644" i="1"/>
  <c r="AR661" i="1"/>
  <c r="AR314" i="1"/>
  <c r="AR602" i="1"/>
  <c r="AR599" i="1"/>
  <c r="AR296" i="1"/>
  <c r="AR561" i="1"/>
  <c r="AR9" i="1"/>
  <c r="AR614" i="1"/>
  <c r="AR325" i="1"/>
  <c r="AR520" i="1"/>
  <c r="AR187" i="1"/>
  <c r="AR582" i="1"/>
  <c r="AR167" i="1"/>
  <c r="AR63" i="1"/>
  <c r="AR136" i="1"/>
  <c r="AR328" i="1"/>
  <c r="AR494" i="1"/>
  <c r="AR436" i="1"/>
  <c r="AR323" i="1"/>
  <c r="AR159" i="1"/>
  <c r="AR231" i="1"/>
  <c r="AR72" i="1"/>
  <c r="AR659" i="1"/>
  <c r="AR509" i="1"/>
  <c r="AR62" i="1"/>
  <c r="AR245" i="1"/>
  <c r="AR690" i="1"/>
  <c r="AR510" i="1"/>
  <c r="AR657" i="1"/>
  <c r="AR589" i="1"/>
  <c r="AR246" i="1"/>
  <c r="AR351" i="1"/>
  <c r="AR206" i="1"/>
  <c r="AR334" i="1"/>
  <c r="AR105" i="1"/>
  <c r="AR641" i="1"/>
  <c r="AR378" i="1"/>
  <c r="AR11" i="1"/>
  <c r="AR391" i="1"/>
  <c r="AR343" i="1"/>
  <c r="AR577" i="1"/>
  <c r="AR48" i="1"/>
  <c r="AR370" i="1"/>
  <c r="AR46" i="1"/>
  <c r="AR267" i="1"/>
  <c r="AR736" i="1"/>
  <c r="AR37" i="1"/>
  <c r="AR212" i="1"/>
  <c r="AR92" i="1"/>
  <c r="AR111" i="1"/>
  <c r="AR630" i="1"/>
  <c r="AR533" i="1"/>
  <c r="AR177" i="1"/>
  <c r="AR648" i="1"/>
  <c r="AR452" i="1"/>
  <c r="AR89" i="1"/>
  <c r="AR331" i="1"/>
  <c r="AR125" i="1"/>
  <c r="AR449" i="1"/>
  <c r="AR228" i="1"/>
  <c r="AR78" i="1"/>
  <c r="AR394" i="1"/>
  <c r="AR213" i="1"/>
  <c r="AR230" i="1"/>
  <c r="AR176" i="1"/>
  <c r="AR361" i="1"/>
  <c r="AR98" i="1"/>
  <c r="AR19" i="1"/>
  <c r="AR238" i="1"/>
  <c r="AR412" i="1"/>
  <c r="AR340" i="1"/>
  <c r="AR20" i="1"/>
  <c r="AR236" i="1"/>
  <c r="AR248" i="1"/>
  <c r="AR143" i="1"/>
  <c r="AR458" i="1"/>
  <c r="AR224" i="1"/>
  <c r="AR225" i="1"/>
  <c r="AR383" i="1"/>
  <c r="AR82" i="1"/>
  <c r="AR543" i="1"/>
  <c r="AR277" i="1"/>
  <c r="AR150" i="1"/>
  <c r="AR319" i="1"/>
  <c r="AR137" i="1"/>
  <c r="AR25" i="1"/>
  <c r="AR287" i="1"/>
  <c r="AR335" i="1"/>
  <c r="AR583" i="1"/>
  <c r="AR531" i="1"/>
  <c r="AR341" i="1"/>
  <c r="AR700" i="1"/>
  <c r="AM146" i="1"/>
  <c r="AO146" i="1"/>
  <c r="AL146" i="1"/>
  <c r="AD146" i="1"/>
  <c r="AS736" i="1" l="1"/>
  <c r="AS737" i="1"/>
  <c r="AW737" i="1" s="1"/>
  <c r="AR146" i="1"/>
  <c r="AU737" i="1" l="1"/>
  <c r="AY737" i="1" s="1"/>
  <c r="AU736" i="1"/>
  <c r="AY736" i="1" s="1"/>
  <c r="AV737" i="1" l="1"/>
  <c r="AV736" i="1"/>
  <c r="AA6" i="1"/>
  <c r="AK6" i="1" l="1"/>
  <c r="AK1" i="1" s="1"/>
  <c r="AB6" i="1"/>
  <c r="AO6" i="1" l="1"/>
  <c r="AO1" i="1" s="1"/>
  <c r="AL6" i="1"/>
  <c r="AL1" i="1" s="1"/>
  <c r="AD6" i="1"/>
  <c r="AR6" i="1" l="1"/>
  <c r="AR1" i="1" s="1"/>
  <c r="AD1" i="1"/>
  <c r="AC6" i="1"/>
  <c r="AM6" i="1" l="1"/>
  <c r="AM1" i="1" s="1"/>
  <c r="P6" i="1" l="1"/>
  <c r="P603" i="1"/>
  <c r="W603" i="1"/>
  <c r="V603" i="1"/>
  <c r="Q603" i="1"/>
  <c r="R603" i="1"/>
  <c r="X603" i="1"/>
  <c r="S603" i="1"/>
  <c r="P730" i="1"/>
  <c r="W730" i="1"/>
  <c r="V730" i="1"/>
  <c r="R730" i="1"/>
  <c r="Q730" i="1"/>
  <c r="X730" i="1"/>
  <c r="S730" i="1"/>
  <c r="W722" i="1"/>
  <c r="V722" i="1"/>
  <c r="R722" i="1"/>
  <c r="Q722" i="1"/>
  <c r="S722" i="1"/>
  <c r="X722" i="1"/>
  <c r="W714" i="1"/>
  <c r="V714" i="1"/>
  <c r="Q714" i="1"/>
  <c r="R714" i="1"/>
  <c r="X714" i="1"/>
  <c r="S714" i="1"/>
  <c r="P706" i="1"/>
  <c r="W706" i="1"/>
  <c r="V706" i="1"/>
  <c r="R706" i="1"/>
  <c r="Q706" i="1"/>
  <c r="X706" i="1"/>
  <c r="Z706" i="1" s="1"/>
  <c r="S706" i="1"/>
  <c r="U706" i="1" s="1"/>
  <c r="P698" i="1"/>
  <c r="W698" i="1"/>
  <c r="V698" i="1"/>
  <c r="Z698" i="1" s="1"/>
  <c r="R698" i="1"/>
  <c r="Q698" i="1"/>
  <c r="U698" i="1" s="1"/>
  <c r="X698" i="1"/>
  <c r="S698" i="1"/>
  <c r="P690" i="1"/>
  <c r="W690" i="1"/>
  <c r="V690" i="1"/>
  <c r="R690" i="1"/>
  <c r="Q690" i="1"/>
  <c r="X690" i="1"/>
  <c r="S690" i="1"/>
  <c r="P682" i="1"/>
  <c r="W682" i="1"/>
  <c r="V682" i="1"/>
  <c r="Q682" i="1"/>
  <c r="R682" i="1"/>
  <c r="S682" i="1"/>
  <c r="X682" i="1"/>
  <c r="P674" i="1"/>
  <c r="W674" i="1"/>
  <c r="V674" i="1"/>
  <c r="Z674" i="1" s="1"/>
  <c r="R674" i="1"/>
  <c r="Q674" i="1"/>
  <c r="U674" i="1" s="1"/>
  <c r="X674" i="1"/>
  <c r="S674" i="1"/>
  <c r="P666" i="1"/>
  <c r="W666" i="1"/>
  <c r="V666" i="1"/>
  <c r="R666" i="1"/>
  <c r="Q666" i="1"/>
  <c r="X666" i="1"/>
  <c r="S666" i="1"/>
  <c r="P658" i="1"/>
  <c r="W658" i="1"/>
  <c r="V658" i="1"/>
  <c r="R658" i="1"/>
  <c r="Q658" i="1"/>
  <c r="X658" i="1"/>
  <c r="S658" i="1"/>
  <c r="P650" i="1"/>
  <c r="W650" i="1"/>
  <c r="V650" i="1"/>
  <c r="R650" i="1"/>
  <c r="Q650" i="1"/>
  <c r="S650" i="1"/>
  <c r="U650" i="1" s="1"/>
  <c r="X650" i="1"/>
  <c r="Z650" i="1" s="1"/>
  <c r="P642" i="1"/>
  <c r="W642" i="1"/>
  <c r="V642" i="1"/>
  <c r="Z642" i="1" s="1"/>
  <c r="R642" i="1"/>
  <c r="Q642" i="1"/>
  <c r="U642" i="1" s="1"/>
  <c r="X642" i="1"/>
  <c r="S642" i="1"/>
  <c r="P630" i="1"/>
  <c r="W630" i="1"/>
  <c r="V630" i="1"/>
  <c r="R630" i="1"/>
  <c r="Q630" i="1"/>
  <c r="X630" i="1"/>
  <c r="S630" i="1"/>
  <c r="P622" i="1"/>
  <c r="W622" i="1"/>
  <c r="V622" i="1"/>
  <c r="Z622" i="1" s="1"/>
  <c r="R622" i="1"/>
  <c r="Q622" i="1"/>
  <c r="U622" i="1" s="1"/>
  <c r="S622" i="1"/>
  <c r="X622" i="1"/>
  <c r="P614" i="1"/>
  <c r="W614" i="1"/>
  <c r="V614" i="1"/>
  <c r="Q614" i="1"/>
  <c r="R614" i="1"/>
  <c r="S614" i="1"/>
  <c r="X614" i="1"/>
  <c r="P606" i="1"/>
  <c r="W606" i="1"/>
  <c r="V606" i="1"/>
  <c r="R606" i="1"/>
  <c r="Q606" i="1"/>
  <c r="X606" i="1"/>
  <c r="Z606" i="1" s="1"/>
  <c r="S606" i="1"/>
  <c r="U606" i="1" s="1"/>
  <c r="W598" i="1"/>
  <c r="V598" i="1"/>
  <c r="Q598" i="1"/>
  <c r="R598" i="1"/>
  <c r="X598" i="1"/>
  <c r="S598" i="1"/>
  <c r="P590" i="1"/>
  <c r="W590" i="1"/>
  <c r="V590" i="1"/>
  <c r="R590" i="1"/>
  <c r="Q590" i="1"/>
  <c r="X590" i="1"/>
  <c r="S590" i="1"/>
  <c r="P578" i="1"/>
  <c r="W578" i="1"/>
  <c r="V578" i="1"/>
  <c r="R578" i="1"/>
  <c r="Q578" i="1"/>
  <c r="X578" i="1"/>
  <c r="S578" i="1"/>
  <c r="P570" i="1"/>
  <c r="W570" i="1"/>
  <c r="V570" i="1"/>
  <c r="Z570" i="1" s="1"/>
  <c r="R570" i="1"/>
  <c r="Q570" i="1"/>
  <c r="U570" i="1" s="1"/>
  <c r="X570" i="1"/>
  <c r="S570" i="1"/>
  <c r="P562" i="1"/>
  <c r="W562" i="1"/>
  <c r="V562" i="1"/>
  <c r="Z562" i="1" s="1"/>
  <c r="Q562" i="1"/>
  <c r="U562" i="1" s="1"/>
  <c r="R562" i="1"/>
  <c r="S562" i="1"/>
  <c r="X562" i="1"/>
  <c r="P558" i="1"/>
  <c r="W558" i="1"/>
  <c r="V558" i="1"/>
  <c r="R558" i="1"/>
  <c r="Q558" i="1"/>
  <c r="S558" i="1"/>
  <c r="U558" i="1" s="1"/>
  <c r="X558" i="1"/>
  <c r="Z558" i="1" s="1"/>
  <c r="P550" i="1"/>
  <c r="W550" i="1"/>
  <c r="V550" i="1"/>
  <c r="R550" i="1"/>
  <c r="Q550" i="1"/>
  <c r="S550" i="1"/>
  <c r="X550" i="1"/>
  <c r="P538" i="1"/>
  <c r="W538" i="1"/>
  <c r="V538" i="1"/>
  <c r="Z538" i="1" s="1"/>
  <c r="R538" i="1"/>
  <c r="Q538" i="1"/>
  <c r="U538" i="1" s="1"/>
  <c r="S538" i="1"/>
  <c r="X538" i="1"/>
  <c r="P530" i="1"/>
  <c r="W530" i="1"/>
  <c r="V530" i="1"/>
  <c r="Z530" i="1" s="1"/>
  <c r="Q530" i="1"/>
  <c r="U530" i="1" s="1"/>
  <c r="R530" i="1"/>
  <c r="X530" i="1"/>
  <c r="S530" i="1"/>
  <c r="P522" i="1"/>
  <c r="W522" i="1"/>
  <c r="V522" i="1"/>
  <c r="Z522" i="1" s="1"/>
  <c r="R522" i="1"/>
  <c r="Q522" i="1"/>
  <c r="U522" i="1" s="1"/>
  <c r="X522" i="1"/>
  <c r="S522" i="1"/>
  <c r="P514" i="1"/>
  <c r="W514" i="1"/>
  <c r="V514" i="1"/>
  <c r="Z514" i="1" s="1"/>
  <c r="Q514" i="1"/>
  <c r="U514" i="1" s="1"/>
  <c r="R514" i="1"/>
  <c r="X514" i="1"/>
  <c r="S514" i="1"/>
  <c r="P502" i="1"/>
  <c r="W502" i="1"/>
  <c r="V502" i="1"/>
  <c r="R502" i="1"/>
  <c r="Q502" i="1"/>
  <c r="X502" i="1"/>
  <c r="S502" i="1"/>
  <c r="P494" i="1"/>
  <c r="W494" i="1"/>
  <c r="V494" i="1"/>
  <c r="R494" i="1"/>
  <c r="Q494" i="1"/>
  <c r="X494" i="1"/>
  <c r="S494" i="1"/>
  <c r="P482" i="1"/>
  <c r="W482" i="1"/>
  <c r="V482" i="1"/>
  <c r="Z482" i="1" s="1"/>
  <c r="Q482" i="1"/>
  <c r="U482" i="1" s="1"/>
  <c r="R482" i="1"/>
  <c r="S482" i="1"/>
  <c r="X482" i="1"/>
  <c r="P474" i="1"/>
  <c r="W474" i="1"/>
  <c r="V474" i="1"/>
  <c r="R474" i="1"/>
  <c r="Q474" i="1"/>
  <c r="S474" i="1"/>
  <c r="X474" i="1"/>
  <c r="W462" i="1"/>
  <c r="V462" i="1"/>
  <c r="R462" i="1"/>
  <c r="Q462" i="1"/>
  <c r="S462" i="1"/>
  <c r="X462" i="1"/>
  <c r="P454" i="1"/>
  <c r="W454" i="1"/>
  <c r="V454" i="1"/>
  <c r="R454" i="1"/>
  <c r="Q454" i="1"/>
  <c r="S454" i="1"/>
  <c r="X454" i="1"/>
  <c r="P446" i="1"/>
  <c r="W446" i="1"/>
  <c r="V446" i="1"/>
  <c r="Z446" i="1" s="1"/>
  <c r="R446" i="1"/>
  <c r="Q446" i="1"/>
  <c r="U446" i="1" s="1"/>
  <c r="X446" i="1"/>
  <c r="S446" i="1"/>
  <c r="W438" i="1"/>
  <c r="V438" i="1"/>
  <c r="R438" i="1"/>
  <c r="Q438" i="1"/>
  <c r="S438" i="1"/>
  <c r="X438" i="1"/>
  <c r="P430" i="1"/>
  <c r="W430" i="1"/>
  <c r="V430" i="1"/>
  <c r="R430" i="1"/>
  <c r="Q430" i="1"/>
  <c r="S430" i="1"/>
  <c r="U430" i="1" s="1"/>
  <c r="X430" i="1"/>
  <c r="Z430" i="1" s="1"/>
  <c r="P422" i="1"/>
  <c r="W422" i="1"/>
  <c r="V422" i="1"/>
  <c r="R422" i="1"/>
  <c r="Q422" i="1"/>
  <c r="X422" i="1"/>
  <c r="Z422" i="1" s="1"/>
  <c r="S422" i="1"/>
  <c r="U422" i="1" s="1"/>
  <c r="P414" i="1"/>
  <c r="W414" i="1"/>
  <c r="V414" i="1"/>
  <c r="R414" i="1"/>
  <c r="Q414" i="1"/>
  <c r="X414" i="1"/>
  <c r="S414" i="1"/>
  <c r="P406" i="1"/>
  <c r="W406" i="1"/>
  <c r="V406" i="1"/>
  <c r="Z406" i="1" s="1"/>
  <c r="R406" i="1"/>
  <c r="Q406" i="1"/>
  <c r="U406" i="1" s="1"/>
  <c r="S406" i="1"/>
  <c r="X406" i="1"/>
  <c r="P398" i="1"/>
  <c r="W398" i="1"/>
  <c r="V398" i="1"/>
  <c r="R398" i="1"/>
  <c r="Q398" i="1"/>
  <c r="X398" i="1"/>
  <c r="S398" i="1"/>
  <c r="P390" i="1"/>
  <c r="W390" i="1"/>
  <c r="V390" i="1"/>
  <c r="R390" i="1"/>
  <c r="Q390" i="1"/>
  <c r="X390" i="1"/>
  <c r="Z390" i="1" s="1"/>
  <c r="S390" i="1"/>
  <c r="U390" i="1" s="1"/>
  <c r="P378" i="1"/>
  <c r="W378" i="1"/>
  <c r="V378" i="1"/>
  <c r="Q378" i="1"/>
  <c r="R378" i="1"/>
  <c r="S378" i="1"/>
  <c r="X378" i="1"/>
  <c r="P370" i="1"/>
  <c r="W370" i="1"/>
  <c r="V370" i="1"/>
  <c r="Q370" i="1"/>
  <c r="R370" i="1"/>
  <c r="X370" i="1"/>
  <c r="S370" i="1"/>
  <c r="P362" i="1"/>
  <c r="W362" i="1"/>
  <c r="V362" i="1"/>
  <c r="R362" i="1"/>
  <c r="Q362" i="1"/>
  <c r="S362" i="1"/>
  <c r="X362" i="1"/>
  <c r="P354" i="1"/>
  <c r="W354" i="1"/>
  <c r="V354" i="1"/>
  <c r="Q354" i="1"/>
  <c r="R354" i="1"/>
  <c r="X354" i="1"/>
  <c r="S354" i="1"/>
  <c r="P342" i="1"/>
  <c r="W342" i="1"/>
  <c r="V342" i="1"/>
  <c r="Q342" i="1"/>
  <c r="R342" i="1"/>
  <c r="X342" i="1"/>
  <c r="S342" i="1"/>
  <c r="P330" i="1"/>
  <c r="W330" i="1"/>
  <c r="V330" i="1"/>
  <c r="R330" i="1"/>
  <c r="Q330" i="1"/>
  <c r="X330" i="1"/>
  <c r="S330" i="1"/>
  <c r="P322" i="1"/>
  <c r="W322" i="1"/>
  <c r="V322" i="1"/>
  <c r="Q322" i="1"/>
  <c r="R322" i="1"/>
  <c r="S322" i="1"/>
  <c r="U322" i="1" s="1"/>
  <c r="X322" i="1"/>
  <c r="Z322" i="1" s="1"/>
  <c r="P310" i="1"/>
  <c r="W310" i="1"/>
  <c r="V310" i="1"/>
  <c r="Q310" i="1"/>
  <c r="R310" i="1"/>
  <c r="X310" i="1"/>
  <c r="S310" i="1"/>
  <c r="P302" i="1"/>
  <c r="W302" i="1"/>
  <c r="V302" i="1"/>
  <c r="R302" i="1"/>
  <c r="Q302" i="1"/>
  <c r="S302" i="1"/>
  <c r="X302" i="1"/>
  <c r="P294" i="1"/>
  <c r="W294" i="1"/>
  <c r="V294" i="1"/>
  <c r="Q294" i="1"/>
  <c r="R294" i="1"/>
  <c r="S294" i="1"/>
  <c r="X294" i="1"/>
  <c r="P286" i="1"/>
  <c r="W286" i="1"/>
  <c r="V286" i="1"/>
  <c r="Q286" i="1"/>
  <c r="R286" i="1"/>
  <c r="X286" i="1"/>
  <c r="S286" i="1"/>
  <c r="P278" i="1"/>
  <c r="W278" i="1"/>
  <c r="V278" i="1"/>
  <c r="Z278" i="1" s="1"/>
  <c r="Q278" i="1"/>
  <c r="U278" i="1" s="1"/>
  <c r="R278" i="1"/>
  <c r="S278" i="1"/>
  <c r="X278" i="1"/>
  <c r="P270" i="1"/>
  <c r="W270" i="1"/>
  <c r="V270" i="1"/>
  <c r="R270" i="1"/>
  <c r="Q270" i="1"/>
  <c r="S270" i="1"/>
  <c r="X270" i="1"/>
  <c r="P262" i="1"/>
  <c r="W262" i="1"/>
  <c r="V262" i="1"/>
  <c r="Q262" i="1"/>
  <c r="R262" i="1"/>
  <c r="S262" i="1"/>
  <c r="X262" i="1"/>
  <c r="P254" i="1"/>
  <c r="W254" i="1"/>
  <c r="V254" i="1"/>
  <c r="Q254" i="1"/>
  <c r="R254" i="1"/>
  <c r="S254" i="1"/>
  <c r="U254" i="1" s="1"/>
  <c r="X254" i="1"/>
  <c r="Z254" i="1" s="1"/>
  <c r="P246" i="1"/>
  <c r="W246" i="1"/>
  <c r="V246" i="1"/>
  <c r="Q246" i="1"/>
  <c r="R246" i="1"/>
  <c r="X246" i="1"/>
  <c r="S246" i="1"/>
  <c r="P242" i="1"/>
  <c r="W242" i="1"/>
  <c r="V242" i="1"/>
  <c r="Q242" i="1"/>
  <c r="R242" i="1"/>
  <c r="X242" i="1"/>
  <c r="S242" i="1"/>
  <c r="P234" i="1"/>
  <c r="W234" i="1"/>
  <c r="V234" i="1"/>
  <c r="Q234" i="1"/>
  <c r="R234" i="1"/>
  <c r="X234" i="1"/>
  <c r="S234" i="1"/>
  <c r="P226" i="1"/>
  <c r="W226" i="1"/>
  <c r="V226" i="1"/>
  <c r="R226" i="1"/>
  <c r="Q226" i="1"/>
  <c r="S226" i="1"/>
  <c r="X226" i="1"/>
  <c r="P218" i="1"/>
  <c r="W218" i="1"/>
  <c r="V218" i="1"/>
  <c r="R218" i="1"/>
  <c r="Q218" i="1"/>
  <c r="S218" i="1"/>
  <c r="X218" i="1"/>
  <c r="P214" i="1"/>
  <c r="W214" i="1"/>
  <c r="V214" i="1"/>
  <c r="Q214" i="1"/>
  <c r="R214" i="1"/>
  <c r="S214" i="1"/>
  <c r="U214" i="1" s="1"/>
  <c r="X214" i="1"/>
  <c r="Z214" i="1" s="1"/>
  <c r="P206" i="1"/>
  <c r="W206" i="1"/>
  <c r="V206" i="1"/>
  <c r="R206" i="1"/>
  <c r="Q206" i="1"/>
  <c r="X206" i="1"/>
  <c r="S206" i="1"/>
  <c r="P198" i="1"/>
  <c r="W198" i="1"/>
  <c r="V198" i="1"/>
  <c r="Z198" i="1" s="1"/>
  <c r="Q198" i="1"/>
  <c r="U198" i="1" s="1"/>
  <c r="R198" i="1"/>
  <c r="S198" i="1"/>
  <c r="X198" i="1"/>
  <c r="P194" i="1"/>
  <c r="W194" i="1"/>
  <c r="V194" i="1"/>
  <c r="R194" i="1"/>
  <c r="Q194" i="1"/>
  <c r="S194" i="1"/>
  <c r="U194" i="1" s="1"/>
  <c r="X194" i="1"/>
  <c r="Z194" i="1" s="1"/>
  <c r="P182" i="1"/>
  <c r="W182" i="1"/>
  <c r="V182" i="1"/>
  <c r="Q182" i="1"/>
  <c r="R182" i="1"/>
  <c r="S182" i="1"/>
  <c r="X182" i="1"/>
  <c r="P174" i="1"/>
  <c r="W174" i="1"/>
  <c r="V174" i="1"/>
  <c r="Z174" i="1" s="1"/>
  <c r="R174" i="1"/>
  <c r="Q174" i="1"/>
  <c r="U174" i="1" s="1"/>
  <c r="S174" i="1"/>
  <c r="X174" i="1"/>
  <c r="P166" i="1"/>
  <c r="W166" i="1"/>
  <c r="V166" i="1"/>
  <c r="Z166" i="1" s="1"/>
  <c r="Q166" i="1"/>
  <c r="U166" i="1" s="1"/>
  <c r="R166" i="1"/>
  <c r="S166" i="1"/>
  <c r="X166" i="1"/>
  <c r="P158" i="1"/>
  <c r="W158" i="1"/>
  <c r="V158" i="1"/>
  <c r="Q158" i="1"/>
  <c r="R158" i="1"/>
  <c r="S158" i="1"/>
  <c r="U158" i="1" s="1"/>
  <c r="X158" i="1"/>
  <c r="Z158" i="1" s="1"/>
  <c r="P154" i="1"/>
  <c r="W154" i="1"/>
  <c r="V154" i="1"/>
  <c r="R154" i="1"/>
  <c r="Q154" i="1"/>
  <c r="S154" i="1"/>
  <c r="U154" i="1" s="1"/>
  <c r="X154" i="1"/>
  <c r="Z154" i="1" s="1"/>
  <c r="P146" i="1"/>
  <c r="W146" i="1"/>
  <c r="V146" i="1"/>
  <c r="Q146" i="1"/>
  <c r="R146" i="1"/>
  <c r="X146" i="1"/>
  <c r="S146" i="1"/>
  <c r="P138" i="1"/>
  <c r="W138" i="1"/>
  <c r="V138" i="1"/>
  <c r="R138" i="1"/>
  <c r="Q138" i="1"/>
  <c r="S138" i="1"/>
  <c r="U138" i="1" s="1"/>
  <c r="X138" i="1"/>
  <c r="Z138" i="1" s="1"/>
  <c r="P130" i="1"/>
  <c r="W130" i="1"/>
  <c r="V130" i="1"/>
  <c r="Z130" i="1" s="1"/>
  <c r="Q130" i="1"/>
  <c r="U130" i="1" s="1"/>
  <c r="R130" i="1"/>
  <c r="X130" i="1"/>
  <c r="S130" i="1"/>
  <c r="P122" i="1"/>
  <c r="W122" i="1"/>
  <c r="V122" i="1"/>
  <c r="R122" i="1"/>
  <c r="Q122" i="1"/>
  <c r="S122" i="1"/>
  <c r="X122" i="1"/>
  <c r="P114" i="1"/>
  <c r="W114" i="1"/>
  <c r="V114" i="1"/>
  <c r="Z114" i="1" s="1"/>
  <c r="R114" i="1"/>
  <c r="Q114" i="1"/>
  <c r="U114" i="1" s="1"/>
  <c r="X114" i="1"/>
  <c r="S114" i="1"/>
  <c r="P106" i="1"/>
  <c r="W106" i="1"/>
  <c r="V106" i="1"/>
  <c r="Z106" i="1" s="1"/>
  <c r="R106" i="1"/>
  <c r="Q106" i="1"/>
  <c r="U106" i="1" s="1"/>
  <c r="S106" i="1"/>
  <c r="X106" i="1"/>
  <c r="P98" i="1"/>
  <c r="W98" i="1"/>
  <c r="V98" i="1"/>
  <c r="R98" i="1"/>
  <c r="Q98" i="1"/>
  <c r="S98" i="1"/>
  <c r="X98" i="1"/>
  <c r="P90" i="1"/>
  <c r="W90" i="1"/>
  <c r="V90" i="1"/>
  <c r="Q90" i="1"/>
  <c r="R90" i="1"/>
  <c r="S90" i="1"/>
  <c r="X90" i="1"/>
  <c r="P82" i="1"/>
  <c r="W82" i="1"/>
  <c r="V82" i="1"/>
  <c r="R82" i="1"/>
  <c r="Q82" i="1"/>
  <c r="X82" i="1"/>
  <c r="S82" i="1"/>
  <c r="P74" i="1"/>
  <c r="W74" i="1"/>
  <c r="V74" i="1"/>
  <c r="R74" i="1"/>
  <c r="Q74" i="1"/>
  <c r="S74" i="1"/>
  <c r="X74" i="1"/>
  <c r="P66" i="1"/>
  <c r="W66" i="1"/>
  <c r="V66" i="1"/>
  <c r="Q66" i="1"/>
  <c r="R66" i="1"/>
  <c r="X66" i="1"/>
  <c r="S66" i="1"/>
  <c r="P58" i="1"/>
  <c r="W58" i="1"/>
  <c r="V58" i="1"/>
  <c r="R58" i="1"/>
  <c r="Q58" i="1"/>
  <c r="S58" i="1"/>
  <c r="X58" i="1"/>
  <c r="P50" i="1"/>
  <c r="W50" i="1"/>
  <c r="V50" i="1"/>
  <c r="Q50" i="1"/>
  <c r="R50" i="1"/>
  <c r="X50" i="1"/>
  <c r="S50" i="1"/>
  <c r="P46" i="1"/>
  <c r="W46" i="1"/>
  <c r="V46" i="1"/>
  <c r="Q46" i="1"/>
  <c r="R46" i="1"/>
  <c r="S46" i="1"/>
  <c r="X46" i="1"/>
  <c r="P42" i="1"/>
  <c r="W42" i="1"/>
  <c r="V42" i="1"/>
  <c r="R42" i="1"/>
  <c r="Q42" i="1"/>
  <c r="X42" i="1"/>
  <c r="S42" i="1"/>
  <c r="P38" i="1"/>
  <c r="W38" i="1"/>
  <c r="V38" i="1"/>
  <c r="Q38" i="1"/>
  <c r="R38" i="1"/>
  <c r="S38" i="1"/>
  <c r="X38" i="1"/>
  <c r="P34" i="1"/>
  <c r="W34" i="1"/>
  <c r="V34" i="1"/>
  <c r="Z34" i="1" s="1"/>
  <c r="Q34" i="1"/>
  <c r="U34" i="1" s="1"/>
  <c r="R34" i="1"/>
  <c r="S34" i="1"/>
  <c r="X34" i="1"/>
  <c r="P30" i="1"/>
  <c r="W30" i="1"/>
  <c r="V30" i="1"/>
  <c r="R30" i="1"/>
  <c r="Q30" i="1"/>
  <c r="S30" i="1"/>
  <c r="U30" i="1" s="1"/>
  <c r="X30" i="1"/>
  <c r="Z30" i="1" s="1"/>
  <c r="P26" i="1"/>
  <c r="W26" i="1"/>
  <c r="V26" i="1"/>
  <c r="R26" i="1"/>
  <c r="Q26" i="1"/>
  <c r="S26" i="1"/>
  <c r="X26" i="1"/>
  <c r="P22" i="1"/>
  <c r="W22" i="1"/>
  <c r="V22" i="1"/>
  <c r="Q22" i="1"/>
  <c r="R22" i="1"/>
  <c r="X22" i="1"/>
  <c r="S22" i="1"/>
  <c r="W18" i="1"/>
  <c r="V18" i="1"/>
  <c r="Q18" i="1"/>
  <c r="R18" i="1"/>
  <c r="X18" i="1"/>
  <c r="S18" i="1"/>
  <c r="P10" i="1"/>
  <c r="W10" i="1"/>
  <c r="V10" i="1"/>
  <c r="R10" i="1"/>
  <c r="Q10" i="1"/>
  <c r="S10" i="1"/>
  <c r="U10" i="1" s="1"/>
  <c r="X10" i="1"/>
  <c r="Z10" i="1" s="1"/>
  <c r="P731" i="1"/>
  <c r="W731" i="1"/>
  <c r="V731" i="1"/>
  <c r="R731" i="1"/>
  <c r="Q731" i="1"/>
  <c r="S731" i="1"/>
  <c r="X731" i="1"/>
  <c r="P723" i="1"/>
  <c r="W723" i="1"/>
  <c r="V723" i="1"/>
  <c r="R723" i="1"/>
  <c r="Q723" i="1"/>
  <c r="S723" i="1"/>
  <c r="X723" i="1"/>
  <c r="P719" i="1"/>
  <c r="V719" i="1"/>
  <c r="R719" i="1"/>
  <c r="Q719" i="1"/>
  <c r="W719" i="1"/>
  <c r="X719" i="1"/>
  <c r="S719" i="1"/>
  <c r="P711" i="1"/>
  <c r="V711" i="1"/>
  <c r="R711" i="1"/>
  <c r="W711" i="1"/>
  <c r="Q711" i="1"/>
  <c r="X711" i="1"/>
  <c r="S711" i="1"/>
  <c r="P703" i="1"/>
  <c r="Q703" i="1"/>
  <c r="U703" i="1" s="1"/>
  <c r="W703" i="1"/>
  <c r="V703" i="1"/>
  <c r="Z703" i="1" s="1"/>
  <c r="R703" i="1"/>
  <c r="X703" i="1"/>
  <c r="S703" i="1"/>
  <c r="P695" i="1"/>
  <c r="V695" i="1"/>
  <c r="R695" i="1"/>
  <c r="W695" i="1"/>
  <c r="Q695" i="1"/>
  <c r="S695" i="1"/>
  <c r="U695" i="1" s="1"/>
  <c r="X695" i="1"/>
  <c r="Z695" i="1" s="1"/>
  <c r="P691" i="1"/>
  <c r="W691" i="1"/>
  <c r="Q691" i="1"/>
  <c r="U691" i="1" s="1"/>
  <c r="V691" i="1"/>
  <c r="Z691" i="1" s="1"/>
  <c r="R691" i="1"/>
  <c r="X691" i="1"/>
  <c r="S691" i="1"/>
  <c r="P683" i="1"/>
  <c r="W683" i="1"/>
  <c r="V683" i="1"/>
  <c r="Z683" i="1" s="1"/>
  <c r="R683" i="1"/>
  <c r="Q683" i="1"/>
  <c r="U683" i="1" s="1"/>
  <c r="S683" i="1"/>
  <c r="X683" i="1"/>
  <c r="P675" i="1"/>
  <c r="W675" i="1"/>
  <c r="V675" i="1"/>
  <c r="R675" i="1"/>
  <c r="Q675" i="1"/>
  <c r="S675" i="1"/>
  <c r="X675" i="1"/>
  <c r="P667" i="1"/>
  <c r="W667" i="1"/>
  <c r="V667" i="1"/>
  <c r="R667" i="1"/>
  <c r="Q667" i="1"/>
  <c r="X667" i="1"/>
  <c r="Z667" i="1" s="1"/>
  <c r="S667" i="1"/>
  <c r="U667" i="1" s="1"/>
  <c r="V663" i="1"/>
  <c r="R663" i="1"/>
  <c r="Q663" i="1"/>
  <c r="W663" i="1"/>
  <c r="X663" i="1"/>
  <c r="S663" i="1"/>
  <c r="P655" i="1"/>
  <c r="V655" i="1"/>
  <c r="Q655" i="1"/>
  <c r="W655" i="1"/>
  <c r="R655" i="1"/>
  <c r="X655" i="1"/>
  <c r="S655" i="1"/>
  <c r="P651" i="1"/>
  <c r="W651" i="1"/>
  <c r="V651" i="1"/>
  <c r="R651" i="1"/>
  <c r="Q651" i="1"/>
  <c r="S651" i="1"/>
  <c r="X651" i="1"/>
  <c r="P639" i="1"/>
  <c r="R639" i="1"/>
  <c r="W639" i="1"/>
  <c r="V639" i="1"/>
  <c r="Q639" i="1"/>
  <c r="X639" i="1"/>
  <c r="Z639" i="1" s="1"/>
  <c r="S639" i="1"/>
  <c r="U639" i="1" s="1"/>
  <c r="P631" i="1"/>
  <c r="V631" i="1"/>
  <c r="R631" i="1"/>
  <c r="W631" i="1"/>
  <c r="Q631" i="1"/>
  <c r="S631" i="1"/>
  <c r="X631" i="1"/>
  <c r="P623" i="1"/>
  <c r="V623" i="1"/>
  <c r="W623" i="1"/>
  <c r="R623" i="1"/>
  <c r="Q623" i="1"/>
  <c r="X623" i="1"/>
  <c r="S623" i="1"/>
  <c r="V599" i="1"/>
  <c r="R599" i="1"/>
  <c r="W599" i="1"/>
  <c r="Q599" i="1"/>
  <c r="X599" i="1"/>
  <c r="S599" i="1"/>
  <c r="P734" i="1"/>
  <c r="W734" i="1"/>
  <c r="V734" i="1"/>
  <c r="R734" i="1"/>
  <c r="Q734" i="1"/>
  <c r="S734" i="1"/>
  <c r="X734" i="1"/>
  <c r="P726" i="1"/>
  <c r="W726" i="1"/>
  <c r="V726" i="1"/>
  <c r="R726" i="1"/>
  <c r="Q726" i="1"/>
  <c r="X726" i="1"/>
  <c r="Z726" i="1" s="1"/>
  <c r="S726" i="1"/>
  <c r="U726" i="1" s="1"/>
  <c r="P718" i="1"/>
  <c r="W718" i="1"/>
  <c r="V718" i="1"/>
  <c r="R718" i="1"/>
  <c r="Q718" i="1"/>
  <c r="S718" i="1"/>
  <c r="X718" i="1"/>
  <c r="P710" i="1"/>
  <c r="W710" i="1"/>
  <c r="V710" i="1"/>
  <c r="Q710" i="1"/>
  <c r="R710" i="1"/>
  <c r="S710" i="1"/>
  <c r="U710" i="1" s="1"/>
  <c r="X710" i="1"/>
  <c r="Z710" i="1" s="1"/>
  <c r="P702" i="1"/>
  <c r="W702" i="1"/>
  <c r="V702" i="1"/>
  <c r="R702" i="1"/>
  <c r="Q702" i="1"/>
  <c r="S702" i="1"/>
  <c r="U702" i="1" s="1"/>
  <c r="X702" i="1"/>
  <c r="Z702" i="1" s="1"/>
  <c r="P694" i="1"/>
  <c r="W694" i="1"/>
  <c r="V694" i="1"/>
  <c r="Z694" i="1" s="1"/>
  <c r="R694" i="1"/>
  <c r="Q694" i="1"/>
  <c r="U694" i="1" s="1"/>
  <c r="S694" i="1"/>
  <c r="X694" i="1"/>
  <c r="P686" i="1"/>
  <c r="W686" i="1"/>
  <c r="V686" i="1"/>
  <c r="R686" i="1"/>
  <c r="Q686" i="1"/>
  <c r="S686" i="1"/>
  <c r="U686" i="1" s="1"/>
  <c r="X686" i="1"/>
  <c r="Z686" i="1" s="1"/>
  <c r="W678" i="1"/>
  <c r="V678" i="1"/>
  <c r="Q678" i="1"/>
  <c r="R678" i="1"/>
  <c r="S678" i="1"/>
  <c r="X678" i="1"/>
  <c r="P670" i="1"/>
  <c r="W670" i="1"/>
  <c r="V670" i="1"/>
  <c r="R670" i="1"/>
  <c r="Q670" i="1"/>
  <c r="X670" i="1"/>
  <c r="S670" i="1"/>
  <c r="P662" i="1"/>
  <c r="W662" i="1"/>
  <c r="V662" i="1"/>
  <c r="R662" i="1"/>
  <c r="Q662" i="1"/>
  <c r="X662" i="1"/>
  <c r="Z662" i="1" s="1"/>
  <c r="S662" i="1"/>
  <c r="U662" i="1" s="1"/>
  <c r="P654" i="1"/>
  <c r="W654" i="1"/>
  <c r="V654" i="1"/>
  <c r="Z654" i="1" s="1"/>
  <c r="R654" i="1"/>
  <c r="Q654" i="1"/>
  <c r="U654" i="1" s="1"/>
  <c r="X654" i="1"/>
  <c r="S654" i="1"/>
  <c r="P646" i="1"/>
  <c r="W646" i="1"/>
  <c r="V646" i="1"/>
  <c r="Q646" i="1"/>
  <c r="R646" i="1"/>
  <c r="X646" i="1"/>
  <c r="S646" i="1"/>
  <c r="P638" i="1"/>
  <c r="W638" i="1"/>
  <c r="V638" i="1"/>
  <c r="R638" i="1"/>
  <c r="Q638" i="1"/>
  <c r="S638" i="1"/>
  <c r="X638" i="1"/>
  <c r="P634" i="1"/>
  <c r="W634" i="1"/>
  <c r="V634" i="1"/>
  <c r="Q634" i="1"/>
  <c r="R634" i="1"/>
  <c r="S634" i="1"/>
  <c r="U634" i="1" s="1"/>
  <c r="X634" i="1"/>
  <c r="Z634" i="1" s="1"/>
  <c r="P626" i="1"/>
  <c r="W626" i="1"/>
  <c r="V626" i="1"/>
  <c r="R626" i="1"/>
  <c r="Q626" i="1"/>
  <c r="S626" i="1"/>
  <c r="X626" i="1"/>
  <c r="P618" i="1"/>
  <c r="W618" i="1"/>
  <c r="V618" i="1"/>
  <c r="R618" i="1"/>
  <c r="Q618" i="1"/>
  <c r="X618" i="1"/>
  <c r="S618" i="1"/>
  <c r="P610" i="1"/>
  <c r="W610" i="1"/>
  <c r="V610" i="1"/>
  <c r="R610" i="1"/>
  <c r="Q610" i="1"/>
  <c r="X610" i="1"/>
  <c r="S610" i="1"/>
  <c r="P602" i="1"/>
  <c r="W602" i="1"/>
  <c r="V602" i="1"/>
  <c r="Q602" i="1"/>
  <c r="R602" i="1"/>
  <c r="S602" i="1"/>
  <c r="X602" i="1"/>
  <c r="P594" i="1"/>
  <c r="W594" i="1"/>
  <c r="V594" i="1"/>
  <c r="R594" i="1"/>
  <c r="Q594" i="1"/>
  <c r="S594" i="1"/>
  <c r="X594" i="1"/>
  <c r="P586" i="1"/>
  <c r="W586" i="1"/>
  <c r="V586" i="1"/>
  <c r="Z586" i="1" s="1"/>
  <c r="R586" i="1"/>
  <c r="Q586" i="1"/>
  <c r="U586" i="1" s="1"/>
  <c r="X586" i="1"/>
  <c r="S586" i="1"/>
  <c r="W582" i="1"/>
  <c r="V582" i="1"/>
  <c r="R582" i="1"/>
  <c r="Q582" i="1"/>
  <c r="S582" i="1"/>
  <c r="X582" i="1"/>
  <c r="P574" i="1"/>
  <c r="W574" i="1"/>
  <c r="V574" i="1"/>
  <c r="Z574" i="1" s="1"/>
  <c r="R574" i="1"/>
  <c r="Q574" i="1"/>
  <c r="U574" i="1" s="1"/>
  <c r="S574" i="1"/>
  <c r="X574" i="1"/>
  <c r="P566" i="1"/>
  <c r="W566" i="1"/>
  <c r="V566" i="1"/>
  <c r="R566" i="1"/>
  <c r="Q566" i="1"/>
  <c r="S566" i="1"/>
  <c r="X566" i="1"/>
  <c r="P554" i="1"/>
  <c r="W554" i="1"/>
  <c r="V554" i="1"/>
  <c r="R554" i="1"/>
  <c r="Q554" i="1"/>
  <c r="S554" i="1"/>
  <c r="U554" i="1" s="1"/>
  <c r="X554" i="1"/>
  <c r="Z554" i="1" s="1"/>
  <c r="P546" i="1"/>
  <c r="W546" i="1"/>
  <c r="V546" i="1"/>
  <c r="Q546" i="1"/>
  <c r="R546" i="1"/>
  <c r="X546" i="1"/>
  <c r="S546" i="1"/>
  <c r="P542" i="1"/>
  <c r="W542" i="1"/>
  <c r="V542" i="1"/>
  <c r="R542" i="1"/>
  <c r="Q542" i="1"/>
  <c r="X542" i="1"/>
  <c r="S542" i="1"/>
  <c r="P534" i="1"/>
  <c r="W534" i="1"/>
  <c r="V534" i="1"/>
  <c r="R534" i="1"/>
  <c r="Q534" i="1"/>
  <c r="X534" i="1"/>
  <c r="S534" i="1"/>
  <c r="P526" i="1"/>
  <c r="W526" i="1"/>
  <c r="V526" i="1"/>
  <c r="Z526" i="1" s="1"/>
  <c r="R526" i="1"/>
  <c r="Q526" i="1"/>
  <c r="U526" i="1" s="1"/>
  <c r="S526" i="1"/>
  <c r="X526" i="1"/>
  <c r="P518" i="1"/>
  <c r="W518" i="1"/>
  <c r="V518" i="1"/>
  <c r="R518" i="1"/>
  <c r="Q518" i="1"/>
  <c r="S518" i="1"/>
  <c r="U518" i="1" s="1"/>
  <c r="X518" i="1"/>
  <c r="Z518" i="1" s="1"/>
  <c r="P510" i="1"/>
  <c r="W510" i="1"/>
  <c r="V510" i="1"/>
  <c r="R510" i="1"/>
  <c r="Q510" i="1"/>
  <c r="S510" i="1"/>
  <c r="X510" i="1"/>
  <c r="P506" i="1"/>
  <c r="W506" i="1"/>
  <c r="V506" i="1"/>
  <c r="R506" i="1"/>
  <c r="Q506" i="1"/>
  <c r="S506" i="1"/>
  <c r="U506" i="1" s="1"/>
  <c r="X506" i="1"/>
  <c r="Z506" i="1" s="1"/>
  <c r="P498" i="1"/>
  <c r="W498" i="1"/>
  <c r="V498" i="1"/>
  <c r="Q498" i="1"/>
  <c r="R498" i="1"/>
  <c r="X498" i="1"/>
  <c r="Z498" i="1" s="1"/>
  <c r="S498" i="1"/>
  <c r="U498" i="1" s="1"/>
  <c r="P490" i="1"/>
  <c r="W490" i="1"/>
  <c r="V490" i="1"/>
  <c r="R490" i="1"/>
  <c r="Q490" i="1"/>
  <c r="S490" i="1"/>
  <c r="U490" i="1" s="1"/>
  <c r="X490" i="1"/>
  <c r="Z490" i="1" s="1"/>
  <c r="P486" i="1"/>
  <c r="W486" i="1"/>
  <c r="V486" i="1"/>
  <c r="Z486" i="1" s="1"/>
  <c r="R486" i="1"/>
  <c r="Q486" i="1"/>
  <c r="U486" i="1" s="1"/>
  <c r="S486" i="1"/>
  <c r="X486" i="1"/>
  <c r="P478" i="1"/>
  <c r="W478" i="1"/>
  <c r="V478" i="1"/>
  <c r="R478" i="1"/>
  <c r="Q478" i="1"/>
  <c r="X478" i="1"/>
  <c r="Z478" i="1" s="1"/>
  <c r="S478" i="1"/>
  <c r="U478" i="1" s="1"/>
  <c r="P470" i="1"/>
  <c r="W470" i="1"/>
  <c r="V470" i="1"/>
  <c r="R470" i="1"/>
  <c r="Q470" i="1"/>
  <c r="S470" i="1"/>
  <c r="X470" i="1"/>
  <c r="P466" i="1"/>
  <c r="W466" i="1"/>
  <c r="V466" i="1"/>
  <c r="Q466" i="1"/>
  <c r="R466" i="1"/>
  <c r="S466" i="1"/>
  <c r="U466" i="1" s="1"/>
  <c r="X466" i="1"/>
  <c r="Z466" i="1" s="1"/>
  <c r="P458" i="1"/>
  <c r="W458" i="1"/>
  <c r="V458" i="1"/>
  <c r="R458" i="1"/>
  <c r="Q458" i="1"/>
  <c r="S458" i="1"/>
  <c r="X458" i="1"/>
  <c r="P450" i="1"/>
  <c r="W450" i="1"/>
  <c r="V450" i="1"/>
  <c r="Q450" i="1"/>
  <c r="R450" i="1"/>
  <c r="X450" i="1"/>
  <c r="S450" i="1"/>
  <c r="P442" i="1"/>
  <c r="W442" i="1"/>
  <c r="V442" i="1"/>
  <c r="Q442" i="1"/>
  <c r="R442" i="1"/>
  <c r="S442" i="1"/>
  <c r="U442" i="1" s="1"/>
  <c r="X442" i="1"/>
  <c r="Z442" i="1" s="1"/>
  <c r="P434" i="1"/>
  <c r="W434" i="1"/>
  <c r="V434" i="1"/>
  <c r="R434" i="1"/>
  <c r="Q434" i="1"/>
  <c r="X434" i="1"/>
  <c r="S434" i="1"/>
  <c r="W426" i="1"/>
  <c r="V426" i="1"/>
  <c r="Q426" i="1"/>
  <c r="R426" i="1"/>
  <c r="X426" i="1"/>
  <c r="S426" i="1"/>
  <c r="P418" i="1"/>
  <c r="W418" i="1"/>
  <c r="V418" i="1"/>
  <c r="R418" i="1"/>
  <c r="Q418" i="1"/>
  <c r="X418" i="1"/>
  <c r="Z418" i="1" s="1"/>
  <c r="S418" i="1"/>
  <c r="U418" i="1" s="1"/>
  <c r="P410" i="1"/>
  <c r="W410" i="1"/>
  <c r="V410" i="1"/>
  <c r="Q410" i="1"/>
  <c r="R410" i="1"/>
  <c r="S410" i="1"/>
  <c r="X410" i="1"/>
  <c r="P402" i="1"/>
  <c r="W402" i="1"/>
  <c r="V402" i="1"/>
  <c r="R402" i="1"/>
  <c r="Q402" i="1"/>
  <c r="X402" i="1"/>
  <c r="S402" i="1"/>
  <c r="P394" i="1"/>
  <c r="W394" i="1"/>
  <c r="V394" i="1"/>
  <c r="Q394" i="1"/>
  <c r="R394" i="1"/>
  <c r="S394" i="1"/>
  <c r="X394" i="1"/>
  <c r="P386" i="1"/>
  <c r="W386" i="1"/>
  <c r="V386" i="1"/>
  <c r="R386" i="1"/>
  <c r="Q386" i="1"/>
  <c r="X386" i="1"/>
  <c r="S386" i="1"/>
  <c r="P382" i="1"/>
  <c r="W382" i="1"/>
  <c r="V382" i="1"/>
  <c r="R382" i="1"/>
  <c r="Q382" i="1"/>
  <c r="X382" i="1"/>
  <c r="Z382" i="1" s="1"/>
  <c r="S382" i="1"/>
  <c r="U382" i="1" s="1"/>
  <c r="P374" i="1"/>
  <c r="W374" i="1"/>
  <c r="V374" i="1"/>
  <c r="R374" i="1"/>
  <c r="Q374" i="1"/>
  <c r="X374" i="1"/>
  <c r="S374" i="1"/>
  <c r="P366" i="1"/>
  <c r="W366" i="1"/>
  <c r="V366" i="1"/>
  <c r="R366" i="1"/>
  <c r="Q366" i="1"/>
  <c r="S366" i="1"/>
  <c r="X366" i="1"/>
  <c r="P358" i="1"/>
  <c r="W358" i="1"/>
  <c r="V358" i="1"/>
  <c r="Q358" i="1"/>
  <c r="R358" i="1"/>
  <c r="S358" i="1"/>
  <c r="U358" i="1" s="1"/>
  <c r="X358" i="1"/>
  <c r="Z358" i="1" s="1"/>
  <c r="P350" i="1"/>
  <c r="W350" i="1"/>
  <c r="V350" i="1"/>
  <c r="Q350" i="1"/>
  <c r="R350" i="1"/>
  <c r="X350" i="1"/>
  <c r="S350" i="1"/>
  <c r="P346" i="1"/>
  <c r="W346" i="1"/>
  <c r="V346" i="1"/>
  <c r="R346" i="1"/>
  <c r="Q346" i="1"/>
  <c r="X346" i="1"/>
  <c r="S346" i="1"/>
  <c r="P338" i="1"/>
  <c r="W338" i="1"/>
  <c r="V338" i="1"/>
  <c r="Q338" i="1"/>
  <c r="R338" i="1"/>
  <c r="S338" i="1"/>
  <c r="X338" i="1"/>
  <c r="P334" i="1"/>
  <c r="W334" i="1"/>
  <c r="V334" i="1"/>
  <c r="R334" i="1"/>
  <c r="Q334" i="1"/>
  <c r="S334" i="1"/>
  <c r="X334" i="1"/>
  <c r="P326" i="1"/>
  <c r="W326" i="1"/>
  <c r="V326" i="1"/>
  <c r="Q326" i="1"/>
  <c r="R326" i="1"/>
  <c r="X326" i="1"/>
  <c r="S326" i="1"/>
  <c r="P318" i="1"/>
  <c r="W318" i="1"/>
  <c r="V318" i="1"/>
  <c r="Q318" i="1"/>
  <c r="R318" i="1"/>
  <c r="S318" i="1"/>
  <c r="U318" i="1" s="1"/>
  <c r="X318" i="1"/>
  <c r="Z318" i="1" s="1"/>
  <c r="P314" i="1"/>
  <c r="W314" i="1"/>
  <c r="V314" i="1"/>
  <c r="R314" i="1"/>
  <c r="Q314" i="1"/>
  <c r="X314" i="1"/>
  <c r="S314" i="1"/>
  <c r="P306" i="1"/>
  <c r="W306" i="1"/>
  <c r="V306" i="1"/>
  <c r="Q306" i="1"/>
  <c r="R306" i="1"/>
  <c r="S306" i="1"/>
  <c r="X306" i="1"/>
  <c r="P298" i="1"/>
  <c r="W298" i="1"/>
  <c r="V298" i="1"/>
  <c r="R298" i="1"/>
  <c r="Q298" i="1"/>
  <c r="S298" i="1"/>
  <c r="X298" i="1"/>
  <c r="P290" i="1"/>
  <c r="W290" i="1"/>
  <c r="V290" i="1"/>
  <c r="Z290" i="1" s="1"/>
  <c r="Q290" i="1"/>
  <c r="U290" i="1" s="1"/>
  <c r="R290" i="1"/>
  <c r="S290" i="1"/>
  <c r="X290" i="1"/>
  <c r="P282" i="1"/>
  <c r="W282" i="1"/>
  <c r="V282" i="1"/>
  <c r="R282" i="1"/>
  <c r="Q282" i="1"/>
  <c r="X282" i="1"/>
  <c r="Z282" i="1" s="1"/>
  <c r="S282" i="1"/>
  <c r="U282" i="1" s="1"/>
  <c r="P274" i="1"/>
  <c r="W274" i="1"/>
  <c r="V274" i="1"/>
  <c r="Q274" i="1"/>
  <c r="R274" i="1"/>
  <c r="S274" i="1"/>
  <c r="X274" i="1"/>
  <c r="W266" i="1"/>
  <c r="V266" i="1"/>
  <c r="R266" i="1"/>
  <c r="Q266" i="1"/>
  <c r="X266" i="1"/>
  <c r="S266" i="1"/>
  <c r="P258" i="1"/>
  <c r="W258" i="1"/>
  <c r="V258" i="1"/>
  <c r="Z258" i="1" s="1"/>
  <c r="Q258" i="1"/>
  <c r="U258" i="1" s="1"/>
  <c r="R258" i="1"/>
  <c r="X258" i="1"/>
  <c r="S258" i="1"/>
  <c r="P250" i="1"/>
  <c r="W250" i="1"/>
  <c r="V250" i="1"/>
  <c r="Z250" i="1" s="1"/>
  <c r="R250" i="1"/>
  <c r="Q250" i="1"/>
  <c r="U250" i="1" s="1"/>
  <c r="S250" i="1"/>
  <c r="X250" i="1"/>
  <c r="P238" i="1"/>
  <c r="W238" i="1"/>
  <c r="V238" i="1"/>
  <c r="R238" i="1"/>
  <c r="Q238" i="1"/>
  <c r="X238" i="1"/>
  <c r="S238" i="1"/>
  <c r="P230" i="1"/>
  <c r="W230" i="1"/>
  <c r="V230" i="1"/>
  <c r="Q230" i="1"/>
  <c r="R230" i="1"/>
  <c r="S230" i="1"/>
  <c r="X230" i="1"/>
  <c r="P222" i="1"/>
  <c r="W222" i="1"/>
  <c r="V222" i="1"/>
  <c r="Q222" i="1"/>
  <c r="R222" i="1"/>
  <c r="S222" i="1"/>
  <c r="X222" i="1"/>
  <c r="P210" i="1"/>
  <c r="W210" i="1"/>
  <c r="V210" i="1"/>
  <c r="Z210" i="1" s="1"/>
  <c r="R210" i="1"/>
  <c r="Q210" i="1"/>
  <c r="U210" i="1" s="1"/>
  <c r="S210" i="1"/>
  <c r="X210" i="1"/>
  <c r="P202" i="1"/>
  <c r="W202" i="1"/>
  <c r="V202" i="1"/>
  <c r="Q202" i="1"/>
  <c r="R202" i="1"/>
  <c r="S202" i="1"/>
  <c r="X202" i="1"/>
  <c r="P190" i="1"/>
  <c r="W190" i="1"/>
  <c r="V190" i="1"/>
  <c r="Q190" i="1"/>
  <c r="R190" i="1"/>
  <c r="X190" i="1"/>
  <c r="Z190" i="1" s="1"/>
  <c r="S190" i="1"/>
  <c r="U190" i="1" s="1"/>
  <c r="P186" i="1"/>
  <c r="W186" i="1"/>
  <c r="V186" i="1"/>
  <c r="R186" i="1"/>
  <c r="Q186" i="1"/>
  <c r="S186" i="1"/>
  <c r="X186" i="1"/>
  <c r="P178" i="1"/>
  <c r="W178" i="1"/>
  <c r="V178" i="1"/>
  <c r="R178" i="1"/>
  <c r="Q178" i="1"/>
  <c r="S178" i="1"/>
  <c r="X178" i="1"/>
  <c r="P170" i="1"/>
  <c r="W170" i="1"/>
  <c r="V170" i="1"/>
  <c r="Q170" i="1"/>
  <c r="R170" i="1"/>
  <c r="S170" i="1"/>
  <c r="X170" i="1"/>
  <c r="P162" i="1"/>
  <c r="W162" i="1"/>
  <c r="V162" i="1"/>
  <c r="R162" i="1"/>
  <c r="Q162" i="1"/>
  <c r="S162" i="1"/>
  <c r="U162" i="1" s="1"/>
  <c r="X162" i="1"/>
  <c r="Z162" i="1" s="1"/>
  <c r="P150" i="1"/>
  <c r="W150" i="1"/>
  <c r="V150" i="1"/>
  <c r="Q150" i="1"/>
  <c r="R150" i="1"/>
  <c r="X150" i="1"/>
  <c r="S150" i="1"/>
  <c r="P142" i="1"/>
  <c r="W142" i="1"/>
  <c r="V142" i="1"/>
  <c r="Q142" i="1"/>
  <c r="R142" i="1"/>
  <c r="S142" i="1"/>
  <c r="X142" i="1"/>
  <c r="P134" i="1"/>
  <c r="W134" i="1"/>
  <c r="V134" i="1"/>
  <c r="Q134" i="1"/>
  <c r="R134" i="1"/>
  <c r="S134" i="1"/>
  <c r="X134" i="1"/>
  <c r="P126" i="1"/>
  <c r="W126" i="1"/>
  <c r="V126" i="1"/>
  <c r="R126" i="1"/>
  <c r="Q126" i="1"/>
  <c r="X126" i="1"/>
  <c r="S126" i="1"/>
  <c r="P118" i="1"/>
  <c r="W118" i="1"/>
  <c r="V118" i="1"/>
  <c r="Z118" i="1" s="1"/>
  <c r="Q118" i="1"/>
  <c r="U118" i="1" s="1"/>
  <c r="R118" i="1"/>
  <c r="S118" i="1"/>
  <c r="X118" i="1"/>
  <c r="P110" i="1"/>
  <c r="W110" i="1"/>
  <c r="V110" i="1"/>
  <c r="Q110" i="1"/>
  <c r="R110" i="1"/>
  <c r="S110" i="1"/>
  <c r="X110" i="1"/>
  <c r="P102" i="1"/>
  <c r="W102" i="1"/>
  <c r="V102" i="1"/>
  <c r="Q102" i="1"/>
  <c r="R102" i="1"/>
  <c r="S102" i="1"/>
  <c r="X102" i="1"/>
  <c r="P94" i="1"/>
  <c r="W94" i="1"/>
  <c r="V94" i="1"/>
  <c r="R94" i="1"/>
  <c r="Q94" i="1"/>
  <c r="X94" i="1"/>
  <c r="Z94" i="1" s="1"/>
  <c r="S94" i="1"/>
  <c r="U94" i="1" s="1"/>
  <c r="P86" i="1"/>
  <c r="W86" i="1"/>
  <c r="V86" i="1"/>
  <c r="Q86" i="1"/>
  <c r="R86" i="1"/>
  <c r="X86" i="1"/>
  <c r="S86" i="1"/>
  <c r="P78" i="1"/>
  <c r="W78" i="1"/>
  <c r="V78" i="1"/>
  <c r="Q78" i="1"/>
  <c r="R78" i="1"/>
  <c r="S78" i="1"/>
  <c r="X78" i="1"/>
  <c r="P70" i="1"/>
  <c r="W70" i="1"/>
  <c r="V70" i="1"/>
  <c r="Q70" i="1"/>
  <c r="R70" i="1"/>
  <c r="S70" i="1"/>
  <c r="X70" i="1"/>
  <c r="P62" i="1"/>
  <c r="W62" i="1"/>
  <c r="V62" i="1"/>
  <c r="R62" i="1"/>
  <c r="Q62" i="1"/>
  <c r="X62" i="1"/>
  <c r="S62" i="1"/>
  <c r="P54" i="1"/>
  <c r="W54" i="1"/>
  <c r="V54" i="1"/>
  <c r="Q54" i="1"/>
  <c r="R54" i="1"/>
  <c r="S54" i="1"/>
  <c r="U54" i="1" s="1"/>
  <c r="X54" i="1"/>
  <c r="Z54" i="1" s="1"/>
  <c r="W14" i="1"/>
  <c r="V14" i="1"/>
  <c r="R14" i="1"/>
  <c r="Q14" i="1"/>
  <c r="S14" i="1"/>
  <c r="X14" i="1"/>
  <c r="V735" i="1"/>
  <c r="Q735" i="1"/>
  <c r="W735" i="1"/>
  <c r="R735" i="1"/>
  <c r="S735" i="1"/>
  <c r="X735" i="1"/>
  <c r="P727" i="1"/>
  <c r="V727" i="1"/>
  <c r="R727" i="1"/>
  <c r="Q727" i="1"/>
  <c r="W727" i="1"/>
  <c r="S727" i="1"/>
  <c r="X727" i="1"/>
  <c r="P715" i="1"/>
  <c r="W715" i="1"/>
  <c r="V715" i="1"/>
  <c r="Z715" i="1" s="1"/>
  <c r="R715" i="1"/>
  <c r="Q715" i="1"/>
  <c r="U715" i="1" s="1"/>
  <c r="S715" i="1"/>
  <c r="X715" i="1"/>
  <c r="P707" i="1"/>
  <c r="W707" i="1"/>
  <c r="R707" i="1"/>
  <c r="V707" i="1"/>
  <c r="Z707" i="1" s="1"/>
  <c r="Q707" i="1"/>
  <c r="U707" i="1" s="1"/>
  <c r="X707" i="1"/>
  <c r="S707" i="1"/>
  <c r="P699" i="1"/>
  <c r="W699" i="1"/>
  <c r="V699" i="1"/>
  <c r="Q699" i="1"/>
  <c r="R699" i="1"/>
  <c r="S699" i="1"/>
  <c r="X699" i="1"/>
  <c r="P687" i="1"/>
  <c r="V687" i="1"/>
  <c r="R687" i="1"/>
  <c r="Q687" i="1"/>
  <c r="W687" i="1"/>
  <c r="X687" i="1"/>
  <c r="S687" i="1"/>
  <c r="V679" i="1"/>
  <c r="R679" i="1"/>
  <c r="W679" i="1"/>
  <c r="Q679" i="1"/>
  <c r="X679" i="1"/>
  <c r="S679" i="1"/>
  <c r="P671" i="1"/>
  <c r="V671" i="1"/>
  <c r="Z671" i="1" s="1"/>
  <c r="Q671" i="1"/>
  <c r="U671" i="1" s="1"/>
  <c r="W671" i="1"/>
  <c r="R671" i="1"/>
  <c r="X671" i="1"/>
  <c r="S671" i="1"/>
  <c r="P659" i="1"/>
  <c r="W659" i="1"/>
  <c r="V659" i="1"/>
  <c r="R659" i="1"/>
  <c r="Q659" i="1"/>
  <c r="S659" i="1"/>
  <c r="X659" i="1"/>
  <c r="P647" i="1"/>
  <c r="V647" i="1"/>
  <c r="R647" i="1"/>
  <c r="W647" i="1"/>
  <c r="Q647" i="1"/>
  <c r="X647" i="1"/>
  <c r="S647" i="1"/>
  <c r="W643" i="1"/>
  <c r="Q643" i="1"/>
  <c r="R643" i="1"/>
  <c r="V643" i="1"/>
  <c r="X643" i="1"/>
  <c r="S643" i="1"/>
  <c r="W635" i="1"/>
  <c r="V635" i="1"/>
  <c r="Q635" i="1"/>
  <c r="R635" i="1"/>
  <c r="X635" i="1"/>
  <c r="S635" i="1"/>
  <c r="P627" i="1"/>
  <c r="W627" i="1"/>
  <c r="Q627" i="1"/>
  <c r="V627" i="1"/>
  <c r="R627" i="1"/>
  <c r="X627" i="1"/>
  <c r="S627" i="1"/>
  <c r="P619" i="1"/>
  <c r="W619" i="1"/>
  <c r="V619" i="1"/>
  <c r="Z619" i="1" s="1"/>
  <c r="R619" i="1"/>
  <c r="Q619" i="1"/>
  <c r="U619" i="1" s="1"/>
  <c r="X619" i="1"/>
  <c r="S619" i="1"/>
  <c r="P615" i="1"/>
  <c r="V615" i="1"/>
  <c r="R615" i="1"/>
  <c r="W615" i="1"/>
  <c r="Q615" i="1"/>
  <c r="X615" i="1"/>
  <c r="S615" i="1"/>
  <c r="P611" i="1"/>
  <c r="W611" i="1"/>
  <c r="V611" i="1"/>
  <c r="Q611" i="1"/>
  <c r="R611" i="1"/>
  <c r="S611" i="1"/>
  <c r="U611" i="1" s="1"/>
  <c r="X611" i="1"/>
  <c r="Z611" i="1" s="1"/>
  <c r="P607" i="1"/>
  <c r="V607" i="1"/>
  <c r="R607" i="1"/>
  <c r="W607" i="1"/>
  <c r="Q607" i="1"/>
  <c r="X607" i="1"/>
  <c r="Z607" i="1" s="1"/>
  <c r="S607" i="1"/>
  <c r="U607" i="1" s="1"/>
  <c r="P595" i="1"/>
  <c r="W595" i="1"/>
  <c r="Q595" i="1"/>
  <c r="U595" i="1" s="1"/>
  <c r="V595" i="1"/>
  <c r="Z595" i="1" s="1"/>
  <c r="R595" i="1"/>
  <c r="S595" i="1"/>
  <c r="X595" i="1"/>
  <c r="P495" i="1"/>
  <c r="V495" i="1"/>
  <c r="R495" i="1"/>
  <c r="W495" i="1"/>
  <c r="Q495" i="1"/>
  <c r="X495" i="1"/>
  <c r="Z495" i="1" s="1"/>
  <c r="S495" i="1"/>
  <c r="U495" i="1" s="1"/>
  <c r="P487" i="1"/>
  <c r="V487" i="1"/>
  <c r="Z487" i="1" s="1"/>
  <c r="W487" i="1"/>
  <c r="R487" i="1"/>
  <c r="Q487" i="1"/>
  <c r="U487" i="1" s="1"/>
  <c r="S487" i="1"/>
  <c r="X487" i="1"/>
  <c r="P479" i="1"/>
  <c r="V479" i="1"/>
  <c r="R479" i="1"/>
  <c r="W479" i="1"/>
  <c r="Q479" i="1"/>
  <c r="X479" i="1"/>
  <c r="Z479" i="1" s="1"/>
  <c r="S479" i="1"/>
  <c r="U479" i="1" s="1"/>
  <c r="P471" i="1"/>
  <c r="V471" i="1"/>
  <c r="Z471" i="1" s="1"/>
  <c r="W471" i="1"/>
  <c r="R471" i="1"/>
  <c r="Q471" i="1"/>
  <c r="U471" i="1" s="1"/>
  <c r="S471" i="1"/>
  <c r="X471" i="1"/>
  <c r="P459" i="1"/>
  <c r="W459" i="1"/>
  <c r="R459" i="1"/>
  <c r="V459" i="1"/>
  <c r="Z459" i="1" s="1"/>
  <c r="Q459" i="1"/>
  <c r="U459" i="1" s="1"/>
  <c r="S459" i="1"/>
  <c r="X459" i="1"/>
  <c r="P451" i="1"/>
  <c r="W451" i="1"/>
  <c r="R451" i="1"/>
  <c r="Q451" i="1"/>
  <c r="V451" i="1"/>
  <c r="X451" i="1"/>
  <c r="S451" i="1"/>
  <c r="P443" i="1"/>
  <c r="W443" i="1"/>
  <c r="R443" i="1"/>
  <c r="Q443" i="1"/>
  <c r="V443" i="1"/>
  <c r="S443" i="1"/>
  <c r="U443" i="1" s="1"/>
  <c r="X443" i="1"/>
  <c r="Z443" i="1" s="1"/>
  <c r="P435" i="1"/>
  <c r="W435" i="1"/>
  <c r="R435" i="1"/>
  <c r="Q435" i="1"/>
  <c r="V435" i="1"/>
  <c r="S435" i="1"/>
  <c r="U435" i="1" s="1"/>
  <c r="X435" i="1"/>
  <c r="Z435" i="1" s="1"/>
  <c r="P427" i="1"/>
  <c r="W427" i="1"/>
  <c r="R427" i="1"/>
  <c r="V427" i="1"/>
  <c r="Q427" i="1"/>
  <c r="X427" i="1"/>
  <c r="Z427" i="1" s="1"/>
  <c r="S427" i="1"/>
  <c r="U427" i="1" s="1"/>
  <c r="P419" i="1"/>
  <c r="W419" i="1"/>
  <c r="R419" i="1"/>
  <c r="Q419" i="1"/>
  <c r="V419" i="1"/>
  <c r="S419" i="1"/>
  <c r="X419" i="1"/>
  <c r="P411" i="1"/>
  <c r="W411" i="1"/>
  <c r="R411" i="1"/>
  <c r="Q411" i="1"/>
  <c r="V411" i="1"/>
  <c r="S411" i="1"/>
  <c r="U411" i="1" s="1"/>
  <c r="X411" i="1"/>
  <c r="Z411" i="1" s="1"/>
  <c r="P403" i="1"/>
  <c r="W403" i="1"/>
  <c r="R403" i="1"/>
  <c r="Q403" i="1"/>
  <c r="V403" i="1"/>
  <c r="X403" i="1"/>
  <c r="S403" i="1"/>
  <c r="P391" i="1"/>
  <c r="V391" i="1"/>
  <c r="W391" i="1"/>
  <c r="R391" i="1"/>
  <c r="Q391" i="1"/>
  <c r="S391" i="1"/>
  <c r="X391" i="1"/>
  <c r="V383" i="1"/>
  <c r="R383" i="1"/>
  <c r="W383" i="1"/>
  <c r="Q383" i="1"/>
  <c r="X383" i="1"/>
  <c r="S383" i="1"/>
  <c r="P379" i="1"/>
  <c r="W379" i="1"/>
  <c r="R379" i="1"/>
  <c r="Q379" i="1"/>
  <c r="V379" i="1"/>
  <c r="S379" i="1"/>
  <c r="X379" i="1"/>
  <c r="P371" i="1"/>
  <c r="W371" i="1"/>
  <c r="R371" i="1"/>
  <c r="Q371" i="1"/>
  <c r="V371" i="1"/>
  <c r="X371" i="1"/>
  <c r="S371" i="1"/>
  <c r="P363" i="1"/>
  <c r="W363" i="1"/>
  <c r="R363" i="1"/>
  <c r="Q363" i="1"/>
  <c r="V363" i="1"/>
  <c r="X363" i="1"/>
  <c r="Z363" i="1" s="1"/>
  <c r="S363" i="1"/>
  <c r="U363" i="1" s="1"/>
  <c r="P351" i="1"/>
  <c r="V351" i="1"/>
  <c r="Q351" i="1"/>
  <c r="R351" i="1"/>
  <c r="W351" i="1"/>
  <c r="X351" i="1"/>
  <c r="S351" i="1"/>
  <c r="P343" i="1"/>
  <c r="V343" i="1"/>
  <c r="Q343" i="1"/>
  <c r="W343" i="1"/>
  <c r="R343" i="1"/>
  <c r="S343" i="1"/>
  <c r="X343" i="1"/>
  <c r="P335" i="1"/>
  <c r="V335" i="1"/>
  <c r="R335" i="1"/>
  <c r="W335" i="1"/>
  <c r="Q335" i="1"/>
  <c r="X335" i="1"/>
  <c r="S335" i="1"/>
  <c r="P323" i="1"/>
  <c r="W323" i="1"/>
  <c r="R323" i="1"/>
  <c r="V323" i="1"/>
  <c r="Q323" i="1"/>
  <c r="S323" i="1"/>
  <c r="X323" i="1"/>
  <c r="P315" i="1"/>
  <c r="W315" i="1"/>
  <c r="R315" i="1"/>
  <c r="Q315" i="1"/>
  <c r="U315" i="1" s="1"/>
  <c r="V315" i="1"/>
  <c r="Z315" i="1" s="1"/>
  <c r="S315" i="1"/>
  <c r="X315" i="1"/>
  <c r="P307" i="1"/>
  <c r="W307" i="1"/>
  <c r="R307" i="1"/>
  <c r="Q307" i="1"/>
  <c r="V307" i="1"/>
  <c r="S307" i="1"/>
  <c r="U307" i="1" s="1"/>
  <c r="X307" i="1"/>
  <c r="Z307" i="1" s="1"/>
  <c r="P299" i="1"/>
  <c r="W299" i="1"/>
  <c r="R299" i="1"/>
  <c r="Q299" i="1"/>
  <c r="V299" i="1"/>
  <c r="S299" i="1"/>
  <c r="U299" i="1" s="1"/>
  <c r="X299" i="1"/>
  <c r="Z299" i="1" s="1"/>
  <c r="P291" i="1"/>
  <c r="W291" i="1"/>
  <c r="R291" i="1"/>
  <c r="V291" i="1"/>
  <c r="Q291" i="1"/>
  <c r="X291" i="1"/>
  <c r="S291" i="1"/>
  <c r="P287" i="1"/>
  <c r="V287" i="1"/>
  <c r="Q287" i="1"/>
  <c r="R287" i="1"/>
  <c r="W287" i="1"/>
  <c r="S287" i="1"/>
  <c r="X287" i="1"/>
  <c r="P279" i="1"/>
  <c r="V279" i="1"/>
  <c r="Q279" i="1"/>
  <c r="W279" i="1"/>
  <c r="R279" i="1"/>
  <c r="S279" i="1"/>
  <c r="U279" i="1" s="1"/>
  <c r="X279" i="1"/>
  <c r="Z279" i="1" s="1"/>
  <c r="W267" i="1"/>
  <c r="R267" i="1"/>
  <c r="Q267" i="1"/>
  <c r="V267" i="1"/>
  <c r="S267" i="1"/>
  <c r="X267" i="1"/>
  <c r="P259" i="1"/>
  <c r="W259" i="1"/>
  <c r="R259" i="1"/>
  <c r="V259" i="1"/>
  <c r="Z259" i="1" s="1"/>
  <c r="Q259" i="1"/>
  <c r="U259" i="1" s="1"/>
  <c r="X259" i="1"/>
  <c r="S259" i="1"/>
  <c r="P247" i="1"/>
  <c r="V247" i="1"/>
  <c r="Q247" i="1"/>
  <c r="W247" i="1"/>
  <c r="R247" i="1"/>
  <c r="S247" i="1"/>
  <c r="X247" i="1"/>
  <c r="P239" i="1"/>
  <c r="V239" i="1"/>
  <c r="R239" i="1"/>
  <c r="W239" i="1"/>
  <c r="Q239" i="1"/>
  <c r="X239" i="1"/>
  <c r="S239" i="1"/>
  <c r="P231" i="1"/>
  <c r="V231" i="1"/>
  <c r="Q231" i="1"/>
  <c r="W231" i="1"/>
  <c r="R231" i="1"/>
  <c r="S231" i="1"/>
  <c r="X231" i="1"/>
  <c r="P219" i="1"/>
  <c r="W219" i="1"/>
  <c r="R219" i="1"/>
  <c r="Q219" i="1"/>
  <c r="V219" i="1"/>
  <c r="S219" i="1"/>
  <c r="X219" i="1"/>
  <c r="P211" i="1"/>
  <c r="W211" i="1"/>
  <c r="R211" i="1"/>
  <c r="Q211" i="1"/>
  <c r="V211" i="1"/>
  <c r="X211" i="1"/>
  <c r="S211" i="1"/>
  <c r="P203" i="1"/>
  <c r="W203" i="1"/>
  <c r="R203" i="1"/>
  <c r="Q203" i="1"/>
  <c r="V203" i="1"/>
  <c r="S203" i="1"/>
  <c r="U203" i="1" s="1"/>
  <c r="X203" i="1"/>
  <c r="Z203" i="1" s="1"/>
  <c r="P195" i="1"/>
  <c r="W195" i="1"/>
  <c r="R195" i="1"/>
  <c r="V195" i="1"/>
  <c r="Q195" i="1"/>
  <c r="X195" i="1"/>
  <c r="Z195" i="1" s="1"/>
  <c r="S195" i="1"/>
  <c r="U195" i="1" s="1"/>
  <c r="P187" i="1"/>
  <c r="W187" i="1"/>
  <c r="R187" i="1"/>
  <c r="Q187" i="1"/>
  <c r="V187" i="1"/>
  <c r="X187" i="1"/>
  <c r="S187" i="1"/>
  <c r="P179" i="1"/>
  <c r="W179" i="1"/>
  <c r="R179" i="1"/>
  <c r="Q179" i="1"/>
  <c r="V179" i="1"/>
  <c r="S179" i="1"/>
  <c r="X179" i="1"/>
  <c r="P171" i="1"/>
  <c r="W171" i="1"/>
  <c r="R171" i="1"/>
  <c r="Q171" i="1"/>
  <c r="U171" i="1" s="1"/>
  <c r="V171" i="1"/>
  <c r="Z171" i="1" s="1"/>
  <c r="S171" i="1"/>
  <c r="X171" i="1"/>
  <c r="P163" i="1"/>
  <c r="W163" i="1"/>
  <c r="R163" i="1"/>
  <c r="V163" i="1"/>
  <c r="Q163" i="1"/>
  <c r="X163" i="1"/>
  <c r="S163" i="1"/>
  <c r="P155" i="1"/>
  <c r="W155" i="1"/>
  <c r="R155" i="1"/>
  <c r="Q155" i="1"/>
  <c r="V155" i="1"/>
  <c r="S155" i="1"/>
  <c r="U155" i="1" s="1"/>
  <c r="X155" i="1"/>
  <c r="Z155" i="1" s="1"/>
  <c r="P143" i="1"/>
  <c r="V143" i="1"/>
  <c r="R143" i="1"/>
  <c r="W143" i="1"/>
  <c r="Q143" i="1"/>
  <c r="S143" i="1"/>
  <c r="X143" i="1"/>
  <c r="P135" i="1"/>
  <c r="V135" i="1"/>
  <c r="Q135" i="1"/>
  <c r="W135" i="1"/>
  <c r="R135" i="1"/>
  <c r="S135" i="1"/>
  <c r="X135" i="1"/>
  <c r="P127" i="1"/>
  <c r="V127" i="1"/>
  <c r="Q127" i="1"/>
  <c r="R127" i="1"/>
  <c r="W127" i="1"/>
  <c r="S127" i="1"/>
  <c r="X127" i="1"/>
  <c r="P123" i="1"/>
  <c r="W123" i="1"/>
  <c r="R123" i="1"/>
  <c r="Q123" i="1"/>
  <c r="V123" i="1"/>
  <c r="X123" i="1"/>
  <c r="S123" i="1"/>
  <c r="P119" i="1"/>
  <c r="V119" i="1"/>
  <c r="W119" i="1"/>
  <c r="Q119" i="1"/>
  <c r="R119" i="1"/>
  <c r="S119" i="1"/>
  <c r="X119" i="1"/>
  <c r="P115" i="1"/>
  <c r="W115" i="1"/>
  <c r="R115" i="1"/>
  <c r="V115" i="1"/>
  <c r="Q115" i="1"/>
  <c r="X115" i="1"/>
  <c r="Z115" i="1" s="1"/>
  <c r="S115" i="1"/>
  <c r="U115" i="1" s="1"/>
  <c r="P111" i="1"/>
  <c r="V111" i="1"/>
  <c r="R111" i="1"/>
  <c r="W111" i="1"/>
  <c r="Q111" i="1"/>
  <c r="X111" i="1"/>
  <c r="S111" i="1"/>
  <c r="P107" i="1"/>
  <c r="W107" i="1"/>
  <c r="R107" i="1"/>
  <c r="Q107" i="1"/>
  <c r="V107" i="1"/>
  <c r="X107" i="1"/>
  <c r="S107" i="1"/>
  <c r="P103" i="1"/>
  <c r="V103" i="1"/>
  <c r="Z103" i="1" s="1"/>
  <c r="Q103" i="1"/>
  <c r="U103" i="1" s="1"/>
  <c r="W103" i="1"/>
  <c r="R103" i="1"/>
  <c r="S103" i="1"/>
  <c r="X103" i="1"/>
  <c r="P99" i="1"/>
  <c r="W99" i="1"/>
  <c r="R99" i="1"/>
  <c r="Q99" i="1"/>
  <c r="V99" i="1"/>
  <c r="X99" i="1"/>
  <c r="S99" i="1"/>
  <c r="P95" i="1"/>
  <c r="V95" i="1"/>
  <c r="R95" i="1"/>
  <c r="W95" i="1"/>
  <c r="Q95" i="1"/>
  <c r="X95" i="1"/>
  <c r="S95" i="1"/>
  <c r="P91" i="1"/>
  <c r="W91" i="1"/>
  <c r="R91" i="1"/>
  <c r="Q91" i="1"/>
  <c r="V91" i="1"/>
  <c r="S91" i="1"/>
  <c r="X91" i="1"/>
  <c r="P87" i="1"/>
  <c r="V87" i="1"/>
  <c r="W87" i="1"/>
  <c r="Q87" i="1"/>
  <c r="R87" i="1"/>
  <c r="X87" i="1"/>
  <c r="S87" i="1"/>
  <c r="P83" i="1"/>
  <c r="W83" i="1"/>
  <c r="R83" i="1"/>
  <c r="V83" i="1"/>
  <c r="Q83" i="1"/>
  <c r="S83" i="1"/>
  <c r="X83" i="1"/>
  <c r="P79" i="1"/>
  <c r="V79" i="1"/>
  <c r="Q79" i="1"/>
  <c r="R79" i="1"/>
  <c r="W79" i="1"/>
  <c r="S79" i="1"/>
  <c r="U79" i="1" s="1"/>
  <c r="X79" i="1"/>
  <c r="Z79" i="1" s="1"/>
  <c r="P75" i="1"/>
  <c r="W75" i="1"/>
  <c r="R75" i="1"/>
  <c r="Q75" i="1"/>
  <c r="V75" i="1"/>
  <c r="S75" i="1"/>
  <c r="U75" i="1" s="1"/>
  <c r="X75" i="1"/>
  <c r="Z75" i="1" s="1"/>
  <c r="P71" i="1"/>
  <c r="V71" i="1"/>
  <c r="Q71" i="1"/>
  <c r="W71" i="1"/>
  <c r="R71" i="1"/>
  <c r="X71" i="1"/>
  <c r="Z71" i="1" s="1"/>
  <c r="S71" i="1"/>
  <c r="U71" i="1" s="1"/>
  <c r="P67" i="1"/>
  <c r="W67" i="1"/>
  <c r="R67" i="1"/>
  <c r="Q67" i="1"/>
  <c r="V67" i="1"/>
  <c r="S67" i="1"/>
  <c r="X67" i="1"/>
  <c r="P63" i="1"/>
  <c r="V63" i="1"/>
  <c r="R63" i="1"/>
  <c r="W63" i="1"/>
  <c r="Q63" i="1"/>
  <c r="X63" i="1"/>
  <c r="S63" i="1"/>
  <c r="P59" i="1"/>
  <c r="W59" i="1"/>
  <c r="R59" i="1"/>
  <c r="Q59" i="1"/>
  <c r="U59" i="1" s="1"/>
  <c r="V59" i="1"/>
  <c r="Z59" i="1" s="1"/>
  <c r="X59" i="1"/>
  <c r="S59" i="1"/>
  <c r="P51" i="1"/>
  <c r="W51" i="1"/>
  <c r="R51" i="1"/>
  <c r="V51" i="1"/>
  <c r="Q51" i="1"/>
  <c r="S51" i="1"/>
  <c r="X51" i="1"/>
  <c r="P47" i="1"/>
  <c r="V47" i="1"/>
  <c r="Q47" i="1"/>
  <c r="R47" i="1"/>
  <c r="W47" i="1"/>
  <c r="S47" i="1"/>
  <c r="X47" i="1"/>
  <c r="P43" i="1"/>
  <c r="W43" i="1"/>
  <c r="R43" i="1"/>
  <c r="Q43" i="1"/>
  <c r="V43" i="1"/>
  <c r="X43" i="1"/>
  <c r="S43" i="1"/>
  <c r="P39" i="1"/>
  <c r="V39" i="1"/>
  <c r="Q39" i="1"/>
  <c r="W39" i="1"/>
  <c r="R39" i="1"/>
  <c r="X39" i="1"/>
  <c r="S39" i="1"/>
  <c r="P35" i="1"/>
  <c r="W35" i="1"/>
  <c r="R35" i="1"/>
  <c r="Q35" i="1"/>
  <c r="V35" i="1"/>
  <c r="X35" i="1"/>
  <c r="S35" i="1"/>
  <c r="P31" i="1"/>
  <c r="V31" i="1"/>
  <c r="R31" i="1"/>
  <c r="W31" i="1"/>
  <c r="Q31" i="1"/>
  <c r="S31" i="1"/>
  <c r="U31" i="1" s="1"/>
  <c r="X31" i="1"/>
  <c r="Z31" i="1" s="1"/>
  <c r="P27" i="1"/>
  <c r="W27" i="1"/>
  <c r="R27" i="1"/>
  <c r="Q27" i="1"/>
  <c r="V27" i="1"/>
  <c r="X27" i="1"/>
  <c r="Z27" i="1" s="1"/>
  <c r="S27" i="1"/>
  <c r="U27" i="1" s="1"/>
  <c r="P23" i="1"/>
  <c r="V23" i="1"/>
  <c r="W23" i="1"/>
  <c r="Q23" i="1"/>
  <c r="R23" i="1"/>
  <c r="S23" i="1"/>
  <c r="U23" i="1" s="1"/>
  <c r="X23" i="1"/>
  <c r="Z23" i="1" s="1"/>
  <c r="P19" i="1"/>
  <c r="W19" i="1"/>
  <c r="R19" i="1"/>
  <c r="Q19" i="1"/>
  <c r="V19" i="1"/>
  <c r="X19" i="1"/>
  <c r="S19" i="1"/>
  <c r="P15" i="1"/>
  <c r="V15" i="1"/>
  <c r="Q15" i="1"/>
  <c r="R15" i="1"/>
  <c r="W15" i="1"/>
  <c r="X15" i="1"/>
  <c r="S15" i="1"/>
  <c r="P11" i="1"/>
  <c r="W11" i="1"/>
  <c r="R11" i="1"/>
  <c r="Q11" i="1"/>
  <c r="V11" i="1"/>
  <c r="X11" i="1"/>
  <c r="S11" i="1"/>
  <c r="P7" i="1"/>
  <c r="V7" i="1"/>
  <c r="Q7" i="1"/>
  <c r="W7" i="1"/>
  <c r="R7" i="1"/>
  <c r="X7" i="1"/>
  <c r="S7" i="1"/>
  <c r="P738" i="1"/>
  <c r="W738" i="1"/>
  <c r="V738" i="1"/>
  <c r="R738" i="1"/>
  <c r="Q738" i="1"/>
  <c r="X738" i="1"/>
  <c r="S738" i="1"/>
  <c r="P732" i="1"/>
  <c r="W732" i="1"/>
  <c r="V732" i="1"/>
  <c r="R732" i="1"/>
  <c r="Q732" i="1"/>
  <c r="S732" i="1"/>
  <c r="U732" i="1" s="1"/>
  <c r="X732" i="1"/>
  <c r="Z732" i="1" s="1"/>
  <c r="W728" i="1"/>
  <c r="R728" i="1"/>
  <c r="V728" i="1"/>
  <c r="Q728" i="1"/>
  <c r="S728" i="1"/>
  <c r="X728" i="1"/>
  <c r="P724" i="1"/>
  <c r="W724" i="1"/>
  <c r="Q724" i="1"/>
  <c r="V724" i="1"/>
  <c r="R724" i="1"/>
  <c r="S724" i="1"/>
  <c r="U724" i="1" s="1"/>
  <c r="X724" i="1"/>
  <c r="Z724" i="1" s="1"/>
  <c r="P720" i="1"/>
  <c r="V720" i="1"/>
  <c r="Q720" i="1"/>
  <c r="R720" i="1"/>
  <c r="W720" i="1"/>
  <c r="S720" i="1"/>
  <c r="X720" i="1"/>
  <c r="P716" i="1"/>
  <c r="W716" i="1"/>
  <c r="V716" i="1"/>
  <c r="R716" i="1"/>
  <c r="Q716" i="1"/>
  <c r="S716" i="1"/>
  <c r="U716" i="1" s="1"/>
  <c r="X716" i="1"/>
  <c r="Z716" i="1" s="1"/>
  <c r="P712" i="1"/>
  <c r="W712" i="1"/>
  <c r="V712" i="1"/>
  <c r="R712" i="1"/>
  <c r="Q712" i="1"/>
  <c r="X712" i="1"/>
  <c r="S712" i="1"/>
  <c r="P708" i="1"/>
  <c r="W708" i="1"/>
  <c r="V708" i="1"/>
  <c r="R708" i="1"/>
  <c r="Q708" i="1"/>
  <c r="X708" i="1"/>
  <c r="Z708" i="1" s="1"/>
  <c r="S708" i="1"/>
  <c r="U708" i="1" s="1"/>
  <c r="P704" i="1"/>
  <c r="V704" i="1"/>
  <c r="R704" i="1"/>
  <c r="W704" i="1"/>
  <c r="Q704" i="1"/>
  <c r="X704" i="1"/>
  <c r="Z704" i="1" s="1"/>
  <c r="S704" i="1"/>
  <c r="U704" i="1" s="1"/>
  <c r="P700" i="1"/>
  <c r="W700" i="1"/>
  <c r="V700" i="1"/>
  <c r="R700" i="1"/>
  <c r="Q700" i="1"/>
  <c r="X700" i="1"/>
  <c r="S700" i="1"/>
  <c r="P696" i="1"/>
  <c r="W696" i="1"/>
  <c r="V696" i="1"/>
  <c r="R696" i="1"/>
  <c r="Q696" i="1"/>
  <c r="X696" i="1"/>
  <c r="Z696" i="1" s="1"/>
  <c r="S696" i="1"/>
  <c r="U696" i="1" s="1"/>
  <c r="P692" i="1"/>
  <c r="W692" i="1"/>
  <c r="V692" i="1"/>
  <c r="Q692" i="1"/>
  <c r="R692" i="1"/>
  <c r="X692" i="1"/>
  <c r="Z692" i="1" s="1"/>
  <c r="S692" i="1"/>
  <c r="U692" i="1" s="1"/>
  <c r="P688" i="1"/>
  <c r="V688" i="1"/>
  <c r="R688" i="1"/>
  <c r="Q688" i="1"/>
  <c r="W688" i="1"/>
  <c r="X688" i="1"/>
  <c r="S688" i="1"/>
  <c r="P684" i="1"/>
  <c r="W684" i="1"/>
  <c r="V684" i="1"/>
  <c r="R684" i="1"/>
  <c r="Q684" i="1"/>
  <c r="S684" i="1"/>
  <c r="U684" i="1" s="1"/>
  <c r="X684" i="1"/>
  <c r="Z684" i="1" s="1"/>
  <c r="P680" i="1"/>
  <c r="W680" i="1"/>
  <c r="V680" i="1"/>
  <c r="R680" i="1"/>
  <c r="Q680" i="1"/>
  <c r="X680" i="1"/>
  <c r="Z680" i="1" s="1"/>
  <c r="S680" i="1"/>
  <c r="U680" i="1" s="1"/>
  <c r="P676" i="1"/>
  <c r="W676" i="1"/>
  <c r="V676" i="1"/>
  <c r="Z676" i="1" s="1"/>
  <c r="R676" i="1"/>
  <c r="Q676" i="1"/>
  <c r="U676" i="1" s="1"/>
  <c r="X676" i="1"/>
  <c r="S676" i="1"/>
  <c r="P672" i="1"/>
  <c r="V672" i="1"/>
  <c r="R672" i="1"/>
  <c r="W672" i="1"/>
  <c r="Q672" i="1"/>
  <c r="S672" i="1"/>
  <c r="X672" i="1"/>
  <c r="P668" i="1"/>
  <c r="W668" i="1"/>
  <c r="V668" i="1"/>
  <c r="R668" i="1"/>
  <c r="Q668" i="1"/>
  <c r="X668" i="1"/>
  <c r="S668" i="1"/>
  <c r="P664" i="1"/>
  <c r="W664" i="1"/>
  <c r="R664" i="1"/>
  <c r="V664" i="1"/>
  <c r="Q664" i="1"/>
  <c r="X664" i="1"/>
  <c r="S664" i="1"/>
  <c r="P660" i="1"/>
  <c r="W660" i="1"/>
  <c r="Q660" i="1"/>
  <c r="V660" i="1"/>
  <c r="R660" i="1"/>
  <c r="S660" i="1"/>
  <c r="X660" i="1"/>
  <c r="P656" i="1"/>
  <c r="V656" i="1"/>
  <c r="R656" i="1"/>
  <c r="Q656" i="1"/>
  <c r="W656" i="1"/>
  <c r="X656" i="1"/>
  <c r="S656" i="1"/>
  <c r="P652" i="1"/>
  <c r="W652" i="1"/>
  <c r="V652" i="1"/>
  <c r="R652" i="1"/>
  <c r="Q652" i="1"/>
  <c r="S652" i="1"/>
  <c r="X652" i="1"/>
  <c r="P648" i="1"/>
  <c r="W648" i="1"/>
  <c r="V648" i="1"/>
  <c r="R648" i="1"/>
  <c r="Q648" i="1"/>
  <c r="X648" i="1"/>
  <c r="S648" i="1"/>
  <c r="W644" i="1"/>
  <c r="V644" i="1"/>
  <c r="Q644" i="1"/>
  <c r="R644" i="1"/>
  <c r="S644" i="1"/>
  <c r="X644" i="1"/>
  <c r="P640" i="1"/>
  <c r="V640" i="1"/>
  <c r="R640" i="1"/>
  <c r="Q640" i="1"/>
  <c r="W640" i="1"/>
  <c r="X640" i="1"/>
  <c r="Z640" i="1" s="1"/>
  <c r="S640" i="1"/>
  <c r="U640" i="1" s="1"/>
  <c r="W636" i="1"/>
  <c r="V636" i="1"/>
  <c r="R636" i="1"/>
  <c r="Q636" i="1"/>
  <c r="S636" i="1"/>
  <c r="X636" i="1"/>
  <c r="P632" i="1"/>
  <c r="W632" i="1"/>
  <c r="V632" i="1"/>
  <c r="R632" i="1"/>
  <c r="Q632" i="1"/>
  <c r="X632" i="1"/>
  <c r="S632" i="1"/>
  <c r="P628" i="1"/>
  <c r="W628" i="1"/>
  <c r="Q628" i="1"/>
  <c r="V628" i="1"/>
  <c r="R628" i="1"/>
  <c r="X628" i="1"/>
  <c r="S628" i="1"/>
  <c r="P624" i="1"/>
  <c r="V624" i="1"/>
  <c r="R624" i="1"/>
  <c r="Q624" i="1"/>
  <c r="W624" i="1"/>
  <c r="X624" i="1"/>
  <c r="Z624" i="1" s="1"/>
  <c r="S624" i="1"/>
  <c r="U624" i="1" s="1"/>
  <c r="P620" i="1"/>
  <c r="W620" i="1"/>
  <c r="V620" i="1"/>
  <c r="R620" i="1"/>
  <c r="Q620" i="1"/>
  <c r="S620" i="1"/>
  <c r="U620" i="1" s="1"/>
  <c r="X620" i="1"/>
  <c r="Z620" i="1" s="1"/>
  <c r="P616" i="1"/>
  <c r="W616" i="1"/>
  <c r="V616" i="1"/>
  <c r="R616" i="1"/>
  <c r="Q616" i="1"/>
  <c r="X616" i="1"/>
  <c r="S616" i="1"/>
  <c r="P612" i="1"/>
  <c r="W612" i="1"/>
  <c r="V612" i="1"/>
  <c r="Q612" i="1"/>
  <c r="R612" i="1"/>
  <c r="X612" i="1"/>
  <c r="Z612" i="1" s="1"/>
  <c r="S612" i="1"/>
  <c r="U612" i="1" s="1"/>
  <c r="P608" i="1"/>
  <c r="V608" i="1"/>
  <c r="R608" i="1"/>
  <c r="W608" i="1"/>
  <c r="Q608" i="1"/>
  <c r="S608" i="1"/>
  <c r="X608" i="1"/>
  <c r="P604" i="1"/>
  <c r="W604" i="1"/>
  <c r="V604" i="1"/>
  <c r="R604" i="1"/>
  <c r="Q604" i="1"/>
  <c r="S604" i="1"/>
  <c r="X604" i="1"/>
  <c r="W600" i="1"/>
  <c r="R600" i="1"/>
  <c r="V600" i="1"/>
  <c r="Q600" i="1"/>
  <c r="X600" i="1"/>
  <c r="S600" i="1"/>
  <c r="P596" i="1"/>
  <c r="W596" i="1"/>
  <c r="Q596" i="1"/>
  <c r="R596" i="1"/>
  <c r="V596" i="1"/>
  <c r="X596" i="1"/>
  <c r="S596" i="1"/>
  <c r="P592" i="1"/>
  <c r="V592" i="1"/>
  <c r="R592" i="1"/>
  <c r="Q592" i="1"/>
  <c r="W592" i="1"/>
  <c r="X592" i="1"/>
  <c r="S592" i="1"/>
  <c r="P588" i="1"/>
  <c r="W588" i="1"/>
  <c r="V588" i="1"/>
  <c r="Z588" i="1" s="1"/>
  <c r="R588" i="1"/>
  <c r="Q588" i="1"/>
  <c r="U588" i="1" s="1"/>
  <c r="S588" i="1"/>
  <c r="X588" i="1"/>
  <c r="P584" i="1"/>
  <c r="W584" i="1"/>
  <c r="V584" i="1"/>
  <c r="R584" i="1"/>
  <c r="Q584" i="1"/>
  <c r="X584" i="1"/>
  <c r="S584" i="1"/>
  <c r="P580" i="1"/>
  <c r="W580" i="1"/>
  <c r="V580" i="1"/>
  <c r="Q580" i="1"/>
  <c r="R580" i="1"/>
  <c r="X580" i="1"/>
  <c r="S580" i="1"/>
  <c r="P576" i="1"/>
  <c r="V576" i="1"/>
  <c r="W576" i="1"/>
  <c r="R576" i="1"/>
  <c r="Q576" i="1"/>
  <c r="S576" i="1"/>
  <c r="U576" i="1" s="1"/>
  <c r="X576" i="1"/>
  <c r="Z576" i="1" s="1"/>
  <c r="P572" i="1"/>
  <c r="R572" i="1"/>
  <c r="W572" i="1"/>
  <c r="V572" i="1"/>
  <c r="Q572" i="1"/>
  <c r="X572" i="1"/>
  <c r="Z572" i="1" s="1"/>
  <c r="S572" i="1"/>
  <c r="U572" i="1" s="1"/>
  <c r="P568" i="1"/>
  <c r="R568" i="1"/>
  <c r="W568" i="1"/>
  <c r="V568" i="1"/>
  <c r="Q568" i="1"/>
  <c r="S568" i="1"/>
  <c r="U568" i="1" s="1"/>
  <c r="X568" i="1"/>
  <c r="Z568" i="1" s="1"/>
  <c r="P564" i="1"/>
  <c r="R564" i="1"/>
  <c r="W564" i="1"/>
  <c r="Q564" i="1"/>
  <c r="V564" i="1"/>
  <c r="S564" i="1"/>
  <c r="X564" i="1"/>
  <c r="P560" i="1"/>
  <c r="V560" i="1"/>
  <c r="R560" i="1"/>
  <c r="Q560" i="1"/>
  <c r="W560" i="1"/>
  <c r="S560" i="1"/>
  <c r="X560" i="1"/>
  <c r="P556" i="1"/>
  <c r="R556" i="1"/>
  <c r="W556" i="1"/>
  <c r="V556" i="1"/>
  <c r="Q556" i="1"/>
  <c r="S556" i="1"/>
  <c r="U556" i="1" s="1"/>
  <c r="X556" i="1"/>
  <c r="Z556" i="1" s="1"/>
  <c r="P552" i="1"/>
  <c r="R552" i="1"/>
  <c r="W552" i="1"/>
  <c r="Q552" i="1"/>
  <c r="V552" i="1"/>
  <c r="X552" i="1"/>
  <c r="Z552" i="1" s="1"/>
  <c r="S552" i="1"/>
  <c r="U552" i="1" s="1"/>
  <c r="P548" i="1"/>
  <c r="R548" i="1"/>
  <c r="W548" i="1"/>
  <c r="V548" i="1"/>
  <c r="Q548" i="1"/>
  <c r="S548" i="1"/>
  <c r="X548" i="1"/>
  <c r="P544" i="1"/>
  <c r="V544" i="1"/>
  <c r="R544" i="1"/>
  <c r="Q544" i="1"/>
  <c r="W544" i="1"/>
  <c r="X544" i="1"/>
  <c r="S544" i="1"/>
  <c r="P540" i="1"/>
  <c r="R540" i="1"/>
  <c r="W540" i="1"/>
  <c r="V540" i="1"/>
  <c r="Z540" i="1" s="1"/>
  <c r="Q540" i="1"/>
  <c r="U540" i="1" s="1"/>
  <c r="X540" i="1"/>
  <c r="S540" i="1"/>
  <c r="P536" i="1"/>
  <c r="R536" i="1"/>
  <c r="W536" i="1"/>
  <c r="Q536" i="1"/>
  <c r="V536" i="1"/>
  <c r="X536" i="1"/>
  <c r="S536" i="1"/>
  <c r="P532" i="1"/>
  <c r="R532" i="1"/>
  <c r="W532" i="1"/>
  <c r="Q532" i="1"/>
  <c r="U532" i="1" s="1"/>
  <c r="V532" i="1"/>
  <c r="Z532" i="1" s="1"/>
  <c r="X532" i="1"/>
  <c r="S532" i="1"/>
  <c r="P528" i="1"/>
  <c r="R528" i="1"/>
  <c r="V528" i="1"/>
  <c r="Z528" i="1" s="1"/>
  <c r="Q528" i="1"/>
  <c r="U528" i="1" s="1"/>
  <c r="W528" i="1"/>
  <c r="X528" i="1"/>
  <c r="S528" i="1"/>
  <c r="P524" i="1"/>
  <c r="R524" i="1"/>
  <c r="W524" i="1"/>
  <c r="V524" i="1"/>
  <c r="Z524" i="1" s="1"/>
  <c r="Q524" i="1"/>
  <c r="U524" i="1" s="1"/>
  <c r="S524" i="1"/>
  <c r="X524" i="1"/>
  <c r="P520" i="1"/>
  <c r="R520" i="1"/>
  <c r="V520" i="1"/>
  <c r="W520" i="1"/>
  <c r="Q520" i="1"/>
  <c r="S520" i="1"/>
  <c r="X520" i="1"/>
  <c r="P516" i="1"/>
  <c r="R516" i="1"/>
  <c r="W516" i="1"/>
  <c r="V516" i="1"/>
  <c r="Q516" i="1"/>
  <c r="S516" i="1"/>
  <c r="U516" i="1" s="1"/>
  <c r="X516" i="1"/>
  <c r="Z516" i="1" s="1"/>
  <c r="P512" i="1"/>
  <c r="R512" i="1"/>
  <c r="V512" i="1"/>
  <c r="Q512" i="1"/>
  <c r="W512" i="1"/>
  <c r="S512" i="1"/>
  <c r="X512" i="1"/>
  <c r="P508" i="1"/>
  <c r="R508" i="1"/>
  <c r="W508" i="1"/>
  <c r="V508" i="1"/>
  <c r="Q508" i="1"/>
  <c r="X508" i="1"/>
  <c r="Z508" i="1" s="1"/>
  <c r="S508" i="1"/>
  <c r="U508" i="1" s="1"/>
  <c r="P504" i="1"/>
  <c r="R504" i="1"/>
  <c r="V504" i="1"/>
  <c r="Z504" i="1" s="1"/>
  <c r="W504" i="1"/>
  <c r="Q504" i="1"/>
  <c r="U504" i="1" s="1"/>
  <c r="X504" i="1"/>
  <c r="S504" i="1"/>
  <c r="P500" i="1"/>
  <c r="R500" i="1"/>
  <c r="W500" i="1"/>
  <c r="Q500" i="1"/>
  <c r="V500" i="1"/>
  <c r="X500" i="1"/>
  <c r="Z500" i="1" s="1"/>
  <c r="S500" i="1"/>
  <c r="U500" i="1" s="1"/>
  <c r="P496" i="1"/>
  <c r="R496" i="1"/>
  <c r="V496" i="1"/>
  <c r="Q496" i="1"/>
  <c r="W496" i="1"/>
  <c r="X496" i="1"/>
  <c r="Z496" i="1" s="1"/>
  <c r="S496" i="1"/>
  <c r="U496" i="1" s="1"/>
  <c r="P492" i="1"/>
  <c r="R492" i="1"/>
  <c r="W492" i="1"/>
  <c r="V492" i="1"/>
  <c r="Z492" i="1" s="1"/>
  <c r="Q492" i="1"/>
  <c r="U492" i="1" s="1"/>
  <c r="S492" i="1"/>
  <c r="X492" i="1"/>
  <c r="P488" i="1"/>
  <c r="R488" i="1"/>
  <c r="V488" i="1"/>
  <c r="Z488" i="1" s="1"/>
  <c r="W488" i="1"/>
  <c r="Q488" i="1"/>
  <c r="U488" i="1" s="1"/>
  <c r="S488" i="1"/>
  <c r="X488" i="1"/>
  <c r="P484" i="1"/>
  <c r="R484" i="1"/>
  <c r="W484" i="1"/>
  <c r="Q484" i="1"/>
  <c r="U484" i="1" s="1"/>
  <c r="V484" i="1"/>
  <c r="Z484" i="1" s="1"/>
  <c r="S484" i="1"/>
  <c r="X484" i="1"/>
  <c r="P480" i="1"/>
  <c r="R480" i="1"/>
  <c r="V480" i="1"/>
  <c r="W480" i="1"/>
  <c r="Q480" i="1"/>
  <c r="X480" i="1"/>
  <c r="Z480" i="1" s="1"/>
  <c r="S480" i="1"/>
  <c r="U480" i="1" s="1"/>
  <c r="P476" i="1"/>
  <c r="R476" i="1"/>
  <c r="W476" i="1"/>
  <c r="V476" i="1"/>
  <c r="Q476" i="1"/>
  <c r="X476" i="1"/>
  <c r="S476" i="1"/>
  <c r="P472" i="1"/>
  <c r="R472" i="1"/>
  <c r="V472" i="1"/>
  <c r="W472" i="1"/>
  <c r="Q472" i="1"/>
  <c r="X472" i="1"/>
  <c r="S472" i="1"/>
  <c r="P468" i="1"/>
  <c r="R468" i="1"/>
  <c r="W468" i="1"/>
  <c r="Q468" i="1"/>
  <c r="V468" i="1"/>
  <c r="S468" i="1"/>
  <c r="U468" i="1" s="1"/>
  <c r="X468" i="1"/>
  <c r="Z468" i="1" s="1"/>
  <c r="P464" i="1"/>
  <c r="R464" i="1"/>
  <c r="V464" i="1"/>
  <c r="Q464" i="1"/>
  <c r="W464" i="1"/>
  <c r="X464" i="1"/>
  <c r="Z464" i="1" s="1"/>
  <c r="S464" i="1"/>
  <c r="U464" i="1" s="1"/>
  <c r="P460" i="1"/>
  <c r="R460" i="1"/>
  <c r="W460" i="1"/>
  <c r="V460" i="1"/>
  <c r="Q460" i="1"/>
  <c r="S460" i="1"/>
  <c r="X460" i="1"/>
  <c r="P456" i="1"/>
  <c r="R456" i="1"/>
  <c r="V456" i="1"/>
  <c r="W456" i="1"/>
  <c r="Q456" i="1"/>
  <c r="S456" i="1"/>
  <c r="U456" i="1" s="1"/>
  <c r="X456" i="1"/>
  <c r="Z456" i="1" s="1"/>
  <c r="P452" i="1"/>
  <c r="R452" i="1"/>
  <c r="W452" i="1"/>
  <c r="Q452" i="1"/>
  <c r="V452" i="1"/>
  <c r="S452" i="1"/>
  <c r="X452" i="1"/>
  <c r="P448" i="1"/>
  <c r="R448" i="1"/>
  <c r="V448" i="1"/>
  <c r="W448" i="1"/>
  <c r="Q448" i="1"/>
  <c r="X448" i="1"/>
  <c r="S448" i="1"/>
  <c r="P444" i="1"/>
  <c r="R444" i="1"/>
  <c r="W444" i="1"/>
  <c r="V444" i="1"/>
  <c r="Z444" i="1" s="1"/>
  <c r="Q444" i="1"/>
  <c r="U444" i="1" s="1"/>
  <c r="X444" i="1"/>
  <c r="S444" i="1"/>
  <c r="P440" i="1"/>
  <c r="R440" i="1"/>
  <c r="V440" i="1"/>
  <c r="W440" i="1"/>
  <c r="Q440" i="1"/>
  <c r="X440" i="1"/>
  <c r="Z440" i="1" s="1"/>
  <c r="S440" i="1"/>
  <c r="U440" i="1" s="1"/>
  <c r="P436" i="1"/>
  <c r="R436" i="1"/>
  <c r="W436" i="1"/>
  <c r="Q436" i="1"/>
  <c r="V436" i="1"/>
  <c r="S436" i="1"/>
  <c r="X436" i="1"/>
  <c r="P432" i="1"/>
  <c r="R432" i="1"/>
  <c r="V432" i="1"/>
  <c r="Q432" i="1"/>
  <c r="W432" i="1"/>
  <c r="X432" i="1"/>
  <c r="Z432" i="1" s="1"/>
  <c r="S432" i="1"/>
  <c r="U432" i="1" s="1"/>
  <c r="P428" i="1"/>
  <c r="R428" i="1"/>
  <c r="W428" i="1"/>
  <c r="V428" i="1"/>
  <c r="Z428" i="1" s="1"/>
  <c r="Q428" i="1"/>
  <c r="U428" i="1" s="1"/>
  <c r="S428" i="1"/>
  <c r="X428" i="1"/>
  <c r="P424" i="1"/>
  <c r="R424" i="1"/>
  <c r="V424" i="1"/>
  <c r="W424" i="1"/>
  <c r="Q424" i="1"/>
  <c r="S424" i="1"/>
  <c r="U424" i="1" s="1"/>
  <c r="X424" i="1"/>
  <c r="Z424" i="1" s="1"/>
  <c r="P420" i="1"/>
  <c r="R420" i="1"/>
  <c r="W420" i="1"/>
  <c r="V420" i="1"/>
  <c r="Q420" i="1"/>
  <c r="S420" i="1"/>
  <c r="X420" i="1"/>
  <c r="P416" i="1"/>
  <c r="R416" i="1"/>
  <c r="V416" i="1"/>
  <c r="Q416" i="1"/>
  <c r="W416" i="1"/>
  <c r="X416" i="1"/>
  <c r="Z416" i="1" s="1"/>
  <c r="S416" i="1"/>
  <c r="U416" i="1" s="1"/>
  <c r="R412" i="1"/>
  <c r="W412" i="1"/>
  <c r="V412" i="1"/>
  <c r="Q412" i="1"/>
  <c r="X412" i="1"/>
  <c r="S412" i="1"/>
  <c r="P408" i="1"/>
  <c r="R408" i="1"/>
  <c r="V408" i="1"/>
  <c r="W408" i="1"/>
  <c r="Q408" i="1"/>
  <c r="S408" i="1"/>
  <c r="X408" i="1"/>
  <c r="P404" i="1"/>
  <c r="R404" i="1"/>
  <c r="W404" i="1"/>
  <c r="Q404" i="1"/>
  <c r="V404" i="1"/>
  <c r="X404" i="1"/>
  <c r="Z404" i="1" s="1"/>
  <c r="S404" i="1"/>
  <c r="U404" i="1" s="1"/>
  <c r="P400" i="1"/>
  <c r="R400" i="1"/>
  <c r="V400" i="1"/>
  <c r="Q400" i="1"/>
  <c r="W400" i="1"/>
  <c r="X400" i="1"/>
  <c r="S400" i="1"/>
  <c r="P396" i="1"/>
  <c r="R396" i="1"/>
  <c r="W396" i="1"/>
  <c r="V396" i="1"/>
  <c r="Q396" i="1"/>
  <c r="S396" i="1"/>
  <c r="X396" i="1"/>
  <c r="P392" i="1"/>
  <c r="R392" i="1"/>
  <c r="V392" i="1"/>
  <c r="W392" i="1"/>
  <c r="Q392" i="1"/>
  <c r="S392" i="1"/>
  <c r="X392" i="1"/>
  <c r="P388" i="1"/>
  <c r="R388" i="1"/>
  <c r="W388" i="1"/>
  <c r="V388" i="1"/>
  <c r="Q388" i="1"/>
  <c r="X388" i="1"/>
  <c r="S388" i="1"/>
  <c r="P384" i="1"/>
  <c r="R384" i="1"/>
  <c r="V384" i="1"/>
  <c r="Q384" i="1"/>
  <c r="W384" i="1"/>
  <c r="S384" i="1"/>
  <c r="X384" i="1"/>
  <c r="P380" i="1"/>
  <c r="R380" i="1"/>
  <c r="W380" i="1"/>
  <c r="V380" i="1"/>
  <c r="Q380" i="1"/>
  <c r="X380" i="1"/>
  <c r="Z380" i="1" s="1"/>
  <c r="S380" i="1"/>
  <c r="U380" i="1" s="1"/>
  <c r="P376" i="1"/>
  <c r="R376" i="1"/>
  <c r="V376" i="1"/>
  <c r="W376" i="1"/>
  <c r="Q376" i="1"/>
  <c r="S376" i="1"/>
  <c r="X376" i="1"/>
  <c r="P372" i="1"/>
  <c r="R372" i="1"/>
  <c r="W372" i="1"/>
  <c r="Q372" i="1"/>
  <c r="V372" i="1"/>
  <c r="X372" i="1"/>
  <c r="S372" i="1"/>
  <c r="P368" i="1"/>
  <c r="R368" i="1"/>
  <c r="V368" i="1"/>
  <c r="Q368" i="1"/>
  <c r="W368" i="1"/>
  <c r="S368" i="1"/>
  <c r="X368" i="1"/>
  <c r="R364" i="1"/>
  <c r="W364" i="1"/>
  <c r="V364" i="1"/>
  <c r="Q364" i="1"/>
  <c r="S364" i="1"/>
  <c r="X364" i="1"/>
  <c r="P360" i="1"/>
  <c r="R360" i="1"/>
  <c r="V360" i="1"/>
  <c r="W360" i="1"/>
  <c r="Q360" i="1"/>
  <c r="X360" i="1"/>
  <c r="S360" i="1"/>
  <c r="P356" i="1"/>
  <c r="R356" i="1"/>
  <c r="W356" i="1"/>
  <c r="V356" i="1"/>
  <c r="Q356" i="1"/>
  <c r="S356" i="1"/>
  <c r="X356" i="1"/>
  <c r="P352" i="1"/>
  <c r="R352" i="1"/>
  <c r="V352" i="1"/>
  <c r="Z352" i="1" s="1"/>
  <c r="Q352" i="1"/>
  <c r="U352" i="1" s="1"/>
  <c r="W352" i="1"/>
  <c r="X352" i="1"/>
  <c r="S352" i="1"/>
  <c r="P348" i="1"/>
  <c r="R348" i="1"/>
  <c r="W348" i="1"/>
  <c r="V348" i="1"/>
  <c r="Q348" i="1"/>
  <c r="X348" i="1"/>
  <c r="S348" i="1"/>
  <c r="P344" i="1"/>
  <c r="R344" i="1"/>
  <c r="V344" i="1"/>
  <c r="W344" i="1"/>
  <c r="Q344" i="1"/>
  <c r="X344" i="1"/>
  <c r="S344" i="1"/>
  <c r="P340" i="1"/>
  <c r="R340" i="1"/>
  <c r="W340" i="1"/>
  <c r="Q340" i="1"/>
  <c r="V340" i="1"/>
  <c r="X340" i="1"/>
  <c r="S340" i="1"/>
  <c r="P336" i="1"/>
  <c r="R336" i="1"/>
  <c r="V336" i="1"/>
  <c r="Q336" i="1"/>
  <c r="W336" i="1"/>
  <c r="X336" i="1"/>
  <c r="S336" i="1"/>
  <c r="P332" i="1"/>
  <c r="R332" i="1"/>
  <c r="W332" i="1"/>
  <c r="V332" i="1"/>
  <c r="Q332" i="1"/>
  <c r="S332" i="1"/>
  <c r="X332" i="1"/>
  <c r="P328" i="1"/>
  <c r="R328" i="1"/>
  <c r="V328" i="1"/>
  <c r="W328" i="1"/>
  <c r="Q328" i="1"/>
  <c r="X328" i="1"/>
  <c r="S328" i="1"/>
  <c r="P324" i="1"/>
  <c r="R324" i="1"/>
  <c r="W324" i="1"/>
  <c r="V324" i="1"/>
  <c r="Q324" i="1"/>
  <c r="X324" i="1"/>
  <c r="S324" i="1"/>
  <c r="P320" i="1"/>
  <c r="R320" i="1"/>
  <c r="V320" i="1"/>
  <c r="Z320" i="1" s="1"/>
  <c r="Q320" i="1"/>
  <c r="U320" i="1" s="1"/>
  <c r="W320" i="1"/>
  <c r="X320" i="1"/>
  <c r="S320" i="1"/>
  <c r="P316" i="1"/>
  <c r="R316" i="1"/>
  <c r="W316" i="1"/>
  <c r="V316" i="1"/>
  <c r="Q316" i="1"/>
  <c r="X316" i="1"/>
  <c r="S316" i="1"/>
  <c r="P312" i="1"/>
  <c r="R312" i="1"/>
  <c r="V312" i="1"/>
  <c r="W312" i="1"/>
  <c r="Q312" i="1"/>
  <c r="X312" i="1"/>
  <c r="S312" i="1"/>
  <c r="P308" i="1"/>
  <c r="R308" i="1"/>
  <c r="W308" i="1"/>
  <c r="Q308" i="1"/>
  <c r="U308" i="1" s="1"/>
  <c r="V308" i="1"/>
  <c r="Z308" i="1" s="1"/>
  <c r="S308" i="1"/>
  <c r="X308" i="1"/>
  <c r="P304" i="1"/>
  <c r="R304" i="1"/>
  <c r="V304" i="1"/>
  <c r="Q304" i="1"/>
  <c r="W304" i="1"/>
  <c r="X304" i="1"/>
  <c r="S304" i="1"/>
  <c r="R300" i="1"/>
  <c r="W300" i="1"/>
  <c r="V300" i="1"/>
  <c r="Q300" i="1"/>
  <c r="S300" i="1"/>
  <c r="X300" i="1"/>
  <c r="P296" i="1"/>
  <c r="R296" i="1"/>
  <c r="V296" i="1"/>
  <c r="W296" i="1"/>
  <c r="Q296" i="1"/>
  <c r="X296" i="1"/>
  <c r="S296" i="1"/>
  <c r="P292" i="1"/>
  <c r="R292" i="1"/>
  <c r="W292" i="1"/>
  <c r="V292" i="1"/>
  <c r="Z292" i="1" s="1"/>
  <c r="Q292" i="1"/>
  <c r="U292" i="1" s="1"/>
  <c r="S292" i="1"/>
  <c r="X292" i="1"/>
  <c r="P288" i="1"/>
  <c r="R288" i="1"/>
  <c r="V288" i="1"/>
  <c r="Q288" i="1"/>
  <c r="W288" i="1"/>
  <c r="X288" i="1"/>
  <c r="S288" i="1"/>
  <c r="P284" i="1"/>
  <c r="R284" i="1"/>
  <c r="W284" i="1"/>
  <c r="V284" i="1"/>
  <c r="Q284" i="1"/>
  <c r="S284" i="1"/>
  <c r="X284" i="1"/>
  <c r="P280" i="1"/>
  <c r="R280" i="1"/>
  <c r="V280" i="1"/>
  <c r="W280" i="1"/>
  <c r="Q280" i="1"/>
  <c r="S280" i="1"/>
  <c r="U280" i="1" s="1"/>
  <c r="X280" i="1"/>
  <c r="Z280" i="1" s="1"/>
  <c r="P276" i="1"/>
  <c r="R276" i="1"/>
  <c r="W276" i="1"/>
  <c r="Q276" i="1"/>
  <c r="V276" i="1"/>
  <c r="S276" i="1"/>
  <c r="X276" i="1"/>
  <c r="P272" i="1"/>
  <c r="R272" i="1"/>
  <c r="V272" i="1"/>
  <c r="Q272" i="1"/>
  <c r="W272" i="1"/>
  <c r="S272" i="1"/>
  <c r="X272" i="1"/>
  <c r="P268" i="1"/>
  <c r="R268" i="1"/>
  <c r="W268" i="1"/>
  <c r="V268" i="1"/>
  <c r="Q268" i="1"/>
  <c r="X268" i="1"/>
  <c r="Z268" i="1" s="1"/>
  <c r="S268" i="1"/>
  <c r="U268" i="1" s="1"/>
  <c r="R264" i="1"/>
  <c r="V264" i="1"/>
  <c r="W264" i="1"/>
  <c r="Q264" i="1"/>
  <c r="X264" i="1"/>
  <c r="S264" i="1"/>
  <c r="P260" i="1"/>
  <c r="R260" i="1"/>
  <c r="W260" i="1"/>
  <c r="V260" i="1"/>
  <c r="Q260" i="1"/>
  <c r="S260" i="1"/>
  <c r="X260" i="1"/>
  <c r="P256" i="1"/>
  <c r="R256" i="1"/>
  <c r="V256" i="1"/>
  <c r="Z256" i="1" s="1"/>
  <c r="Q256" i="1"/>
  <c r="U256" i="1" s="1"/>
  <c r="W256" i="1"/>
  <c r="X256" i="1"/>
  <c r="S256" i="1"/>
  <c r="P252" i="1"/>
  <c r="R252" i="1"/>
  <c r="W252" i="1"/>
  <c r="V252" i="1"/>
  <c r="Q252" i="1"/>
  <c r="X252" i="1"/>
  <c r="S252" i="1"/>
  <c r="P248" i="1"/>
  <c r="R248" i="1"/>
  <c r="V248" i="1"/>
  <c r="W248" i="1"/>
  <c r="Q248" i="1"/>
  <c r="S248" i="1"/>
  <c r="X248" i="1"/>
  <c r="P244" i="1"/>
  <c r="R244" i="1"/>
  <c r="W244" i="1"/>
  <c r="Q244" i="1"/>
  <c r="V244" i="1"/>
  <c r="S244" i="1"/>
  <c r="X244" i="1"/>
  <c r="P240" i="1"/>
  <c r="R240" i="1"/>
  <c r="V240" i="1"/>
  <c r="Q240" i="1"/>
  <c r="W240" i="1"/>
  <c r="X240" i="1"/>
  <c r="S240" i="1"/>
  <c r="P236" i="1"/>
  <c r="R236" i="1"/>
  <c r="W236" i="1"/>
  <c r="V236" i="1"/>
  <c r="Q236" i="1"/>
  <c r="X236" i="1"/>
  <c r="S236" i="1"/>
  <c r="P232" i="1"/>
  <c r="R232" i="1"/>
  <c r="V232" i="1"/>
  <c r="W232" i="1"/>
  <c r="Q232" i="1"/>
  <c r="X232" i="1"/>
  <c r="S232" i="1"/>
  <c r="P228" i="1"/>
  <c r="R228" i="1"/>
  <c r="W228" i="1"/>
  <c r="V228" i="1"/>
  <c r="Q228" i="1"/>
  <c r="X228" i="1"/>
  <c r="S228" i="1"/>
  <c r="P224" i="1"/>
  <c r="R224" i="1"/>
  <c r="V224" i="1"/>
  <c r="Q224" i="1"/>
  <c r="W224" i="1"/>
  <c r="X224" i="1"/>
  <c r="S224" i="1"/>
  <c r="P220" i="1"/>
  <c r="R220" i="1"/>
  <c r="W220" i="1"/>
  <c r="V220" i="1"/>
  <c r="Q220" i="1"/>
  <c r="X220" i="1"/>
  <c r="S220" i="1"/>
  <c r="P216" i="1"/>
  <c r="R216" i="1"/>
  <c r="V216" i="1"/>
  <c r="W216" i="1"/>
  <c r="Q216" i="1"/>
  <c r="S216" i="1"/>
  <c r="X216" i="1"/>
  <c r="P212" i="1"/>
  <c r="R212" i="1"/>
  <c r="W212" i="1"/>
  <c r="Q212" i="1"/>
  <c r="V212" i="1"/>
  <c r="X212" i="1"/>
  <c r="S212" i="1"/>
  <c r="P208" i="1"/>
  <c r="R208" i="1"/>
  <c r="V208" i="1"/>
  <c r="Q208" i="1"/>
  <c r="W208" i="1"/>
  <c r="X208" i="1"/>
  <c r="Z208" i="1" s="1"/>
  <c r="S208" i="1"/>
  <c r="U208" i="1" s="1"/>
  <c r="P204" i="1"/>
  <c r="R204" i="1"/>
  <c r="W204" i="1"/>
  <c r="V204" i="1"/>
  <c r="Q204" i="1"/>
  <c r="X204" i="1"/>
  <c r="S204" i="1"/>
  <c r="P200" i="1"/>
  <c r="R200" i="1"/>
  <c r="V200" i="1"/>
  <c r="Z200" i="1" s="1"/>
  <c r="W200" i="1"/>
  <c r="Q200" i="1"/>
  <c r="U200" i="1" s="1"/>
  <c r="X200" i="1"/>
  <c r="S200" i="1"/>
  <c r="P196" i="1"/>
  <c r="R196" i="1"/>
  <c r="W196" i="1"/>
  <c r="V196" i="1"/>
  <c r="Z196" i="1" s="1"/>
  <c r="Q196" i="1"/>
  <c r="U196" i="1" s="1"/>
  <c r="X196" i="1"/>
  <c r="S196" i="1"/>
  <c r="P192" i="1"/>
  <c r="R192" i="1"/>
  <c r="V192" i="1"/>
  <c r="Z192" i="1" s="1"/>
  <c r="Q192" i="1"/>
  <c r="U192" i="1" s="1"/>
  <c r="W192" i="1"/>
  <c r="X192" i="1"/>
  <c r="S192" i="1"/>
  <c r="P188" i="1"/>
  <c r="R188" i="1"/>
  <c r="W188" i="1"/>
  <c r="V188" i="1"/>
  <c r="Q188" i="1"/>
  <c r="S188" i="1"/>
  <c r="X188" i="1"/>
  <c r="P184" i="1"/>
  <c r="R184" i="1"/>
  <c r="V184" i="1"/>
  <c r="W184" i="1"/>
  <c r="Q184" i="1"/>
  <c r="S184" i="1"/>
  <c r="X184" i="1"/>
  <c r="R180" i="1"/>
  <c r="W180" i="1"/>
  <c r="Q180" i="1"/>
  <c r="V180" i="1"/>
  <c r="S180" i="1"/>
  <c r="X180" i="1"/>
  <c r="R176" i="1"/>
  <c r="V176" i="1"/>
  <c r="Q176" i="1"/>
  <c r="W176" i="1"/>
  <c r="X176" i="1"/>
  <c r="S176" i="1"/>
  <c r="P172" i="1"/>
  <c r="R172" i="1"/>
  <c r="W172" i="1"/>
  <c r="V172" i="1"/>
  <c r="Q172" i="1"/>
  <c r="S172" i="1"/>
  <c r="U172" i="1" s="1"/>
  <c r="X172" i="1"/>
  <c r="Z172" i="1" s="1"/>
  <c r="P168" i="1"/>
  <c r="R168" i="1"/>
  <c r="V168" i="1"/>
  <c r="W168" i="1"/>
  <c r="Q168" i="1"/>
  <c r="X168" i="1"/>
  <c r="S168" i="1"/>
  <c r="P164" i="1"/>
  <c r="R164" i="1"/>
  <c r="W164" i="1"/>
  <c r="V164" i="1"/>
  <c r="Q164" i="1"/>
  <c r="S164" i="1"/>
  <c r="X164" i="1"/>
  <c r="P160" i="1"/>
  <c r="R160" i="1"/>
  <c r="V160" i="1"/>
  <c r="Q160" i="1"/>
  <c r="W160" i="1"/>
  <c r="X160" i="1"/>
  <c r="S160" i="1"/>
  <c r="P156" i="1"/>
  <c r="R156" i="1"/>
  <c r="W156" i="1"/>
  <c r="V156" i="1"/>
  <c r="Q156" i="1"/>
  <c r="S156" i="1"/>
  <c r="X156" i="1"/>
  <c r="P152" i="1"/>
  <c r="R152" i="1"/>
  <c r="V152" i="1"/>
  <c r="W152" i="1"/>
  <c r="Q152" i="1"/>
  <c r="X152" i="1"/>
  <c r="Z152" i="1" s="1"/>
  <c r="S152" i="1"/>
  <c r="U152" i="1" s="1"/>
  <c r="P148" i="1"/>
  <c r="R148" i="1"/>
  <c r="W148" i="1"/>
  <c r="Q148" i="1"/>
  <c r="V148" i="1"/>
  <c r="S148" i="1"/>
  <c r="X148" i="1"/>
  <c r="P144" i="1"/>
  <c r="R144" i="1"/>
  <c r="V144" i="1"/>
  <c r="Q144" i="1"/>
  <c r="W144" i="1"/>
  <c r="X144" i="1"/>
  <c r="S144" i="1"/>
  <c r="P140" i="1"/>
  <c r="R140" i="1"/>
  <c r="W140" i="1"/>
  <c r="V140" i="1"/>
  <c r="Q140" i="1"/>
  <c r="S140" i="1"/>
  <c r="X140" i="1"/>
  <c r="P136" i="1"/>
  <c r="R136" i="1"/>
  <c r="V136" i="1"/>
  <c r="W136" i="1"/>
  <c r="Q136" i="1"/>
  <c r="X136" i="1"/>
  <c r="S136" i="1"/>
  <c r="P132" i="1"/>
  <c r="R132" i="1"/>
  <c r="W132" i="1"/>
  <c r="V132" i="1"/>
  <c r="Q132" i="1"/>
  <c r="X132" i="1"/>
  <c r="Z132" i="1" s="1"/>
  <c r="S132" i="1"/>
  <c r="U132" i="1" s="1"/>
  <c r="P128" i="1"/>
  <c r="R128" i="1"/>
  <c r="V128" i="1"/>
  <c r="Q128" i="1"/>
  <c r="W128" i="1"/>
  <c r="X128" i="1"/>
  <c r="S128" i="1"/>
  <c r="P124" i="1"/>
  <c r="R124" i="1"/>
  <c r="W124" i="1"/>
  <c r="V124" i="1"/>
  <c r="Q124" i="1"/>
  <c r="S124" i="1"/>
  <c r="X124" i="1"/>
  <c r="P120" i="1"/>
  <c r="R120" i="1"/>
  <c r="V120" i="1"/>
  <c r="W120" i="1"/>
  <c r="Q120" i="1"/>
  <c r="S120" i="1"/>
  <c r="X120" i="1"/>
  <c r="P116" i="1"/>
  <c r="R116" i="1"/>
  <c r="W116" i="1"/>
  <c r="Q116" i="1"/>
  <c r="U116" i="1" s="1"/>
  <c r="V116" i="1"/>
  <c r="Z116" i="1" s="1"/>
  <c r="X116" i="1"/>
  <c r="S116" i="1"/>
  <c r="P112" i="1"/>
  <c r="R112" i="1"/>
  <c r="V112" i="1"/>
  <c r="Z112" i="1" s="1"/>
  <c r="Q112" i="1"/>
  <c r="U112" i="1" s="1"/>
  <c r="W112" i="1"/>
  <c r="X112" i="1"/>
  <c r="S112" i="1"/>
  <c r="P108" i="1"/>
  <c r="R108" i="1"/>
  <c r="W108" i="1"/>
  <c r="V108" i="1"/>
  <c r="Q108" i="1"/>
  <c r="S108" i="1"/>
  <c r="X108" i="1"/>
  <c r="P104" i="1"/>
  <c r="R104" i="1"/>
  <c r="V104" i="1"/>
  <c r="W104" i="1"/>
  <c r="Q104" i="1"/>
  <c r="X104" i="1"/>
  <c r="S104" i="1"/>
  <c r="P100" i="1"/>
  <c r="R100" i="1"/>
  <c r="W100" i="1"/>
  <c r="Q100" i="1"/>
  <c r="V100" i="1"/>
  <c r="X100" i="1"/>
  <c r="S100" i="1"/>
  <c r="P96" i="1"/>
  <c r="R96" i="1"/>
  <c r="V96" i="1"/>
  <c r="Q96" i="1"/>
  <c r="W96" i="1"/>
  <c r="S96" i="1"/>
  <c r="X96" i="1"/>
  <c r="P92" i="1"/>
  <c r="R92" i="1"/>
  <c r="W92" i="1"/>
  <c r="V92" i="1"/>
  <c r="Q92" i="1"/>
  <c r="S92" i="1"/>
  <c r="X92" i="1"/>
  <c r="P88" i="1"/>
  <c r="R88" i="1"/>
  <c r="V88" i="1"/>
  <c r="W88" i="1"/>
  <c r="Q88" i="1"/>
  <c r="S88" i="1"/>
  <c r="X88" i="1"/>
  <c r="P84" i="1"/>
  <c r="R84" i="1"/>
  <c r="W84" i="1"/>
  <c r="Q84" i="1"/>
  <c r="V84" i="1"/>
  <c r="X84" i="1"/>
  <c r="S84" i="1"/>
  <c r="P80" i="1"/>
  <c r="R80" i="1"/>
  <c r="V80" i="1"/>
  <c r="Q80" i="1"/>
  <c r="W80" i="1"/>
  <c r="X80" i="1"/>
  <c r="Z80" i="1" s="1"/>
  <c r="S80" i="1"/>
  <c r="U80" i="1" s="1"/>
  <c r="P76" i="1"/>
  <c r="R76" i="1"/>
  <c r="W76" i="1"/>
  <c r="V76" i="1"/>
  <c r="Q76" i="1"/>
  <c r="S76" i="1"/>
  <c r="X76" i="1"/>
  <c r="P72" i="1"/>
  <c r="R72" i="1"/>
  <c r="V72" i="1"/>
  <c r="W72" i="1"/>
  <c r="Q72" i="1"/>
  <c r="X72" i="1"/>
  <c r="S72" i="1"/>
  <c r="P68" i="1"/>
  <c r="R68" i="1"/>
  <c r="W68" i="1"/>
  <c r="Q68" i="1"/>
  <c r="V68" i="1"/>
  <c r="X68" i="1"/>
  <c r="S68" i="1"/>
  <c r="P64" i="1"/>
  <c r="R64" i="1"/>
  <c r="V64" i="1"/>
  <c r="Q64" i="1"/>
  <c r="W64" i="1"/>
  <c r="X64" i="1"/>
  <c r="S64" i="1"/>
  <c r="P60" i="1"/>
  <c r="R60" i="1"/>
  <c r="W60" i="1"/>
  <c r="V60" i="1"/>
  <c r="Q60" i="1"/>
  <c r="S60" i="1"/>
  <c r="X60" i="1"/>
  <c r="P56" i="1"/>
  <c r="R56" i="1"/>
  <c r="V56" i="1"/>
  <c r="Z56" i="1" s="1"/>
  <c r="W56" i="1"/>
  <c r="Q56" i="1"/>
  <c r="U56" i="1" s="1"/>
  <c r="X56" i="1"/>
  <c r="S56" i="1"/>
  <c r="P52" i="1"/>
  <c r="R52" i="1"/>
  <c r="W52" i="1"/>
  <c r="Q52" i="1"/>
  <c r="V52" i="1"/>
  <c r="X52" i="1"/>
  <c r="Z52" i="1" s="1"/>
  <c r="S52" i="1"/>
  <c r="U52" i="1" s="1"/>
  <c r="P48" i="1"/>
  <c r="R48" i="1"/>
  <c r="V48" i="1"/>
  <c r="Q48" i="1"/>
  <c r="W48" i="1"/>
  <c r="S48" i="1"/>
  <c r="X48" i="1"/>
  <c r="P44" i="1"/>
  <c r="R44" i="1"/>
  <c r="W44" i="1"/>
  <c r="V44" i="1"/>
  <c r="Z44" i="1" s="1"/>
  <c r="Q44" i="1"/>
  <c r="U44" i="1" s="1"/>
  <c r="S44" i="1"/>
  <c r="X44" i="1"/>
  <c r="P40" i="1"/>
  <c r="R40" i="1"/>
  <c r="V40" i="1"/>
  <c r="W40" i="1"/>
  <c r="Q40" i="1"/>
  <c r="X40" i="1"/>
  <c r="S40" i="1"/>
  <c r="R36" i="1"/>
  <c r="W36" i="1"/>
  <c r="Q36" i="1"/>
  <c r="V36" i="1"/>
  <c r="X36" i="1"/>
  <c r="S36" i="1"/>
  <c r="P32" i="1"/>
  <c r="R32" i="1"/>
  <c r="V32" i="1"/>
  <c r="Q32" i="1"/>
  <c r="W32" i="1"/>
  <c r="X32" i="1"/>
  <c r="S32" i="1"/>
  <c r="P28" i="1"/>
  <c r="R28" i="1"/>
  <c r="W28" i="1"/>
  <c r="V28" i="1"/>
  <c r="Q28" i="1"/>
  <c r="S28" i="1"/>
  <c r="X28" i="1"/>
  <c r="P24" i="1"/>
  <c r="R24" i="1"/>
  <c r="V24" i="1"/>
  <c r="W24" i="1"/>
  <c r="Q24" i="1"/>
  <c r="S24" i="1"/>
  <c r="X24" i="1"/>
  <c r="P20" i="1"/>
  <c r="R20" i="1"/>
  <c r="W20" i="1"/>
  <c r="Q20" i="1"/>
  <c r="V20" i="1"/>
  <c r="X20" i="1"/>
  <c r="S20" i="1"/>
  <c r="P16" i="1"/>
  <c r="R16" i="1"/>
  <c r="V16" i="1"/>
  <c r="Q16" i="1"/>
  <c r="W16" i="1"/>
  <c r="X16" i="1"/>
  <c r="S16" i="1"/>
  <c r="P12" i="1"/>
  <c r="R12" i="1"/>
  <c r="W12" i="1"/>
  <c r="V12" i="1"/>
  <c r="Q12" i="1"/>
  <c r="X12" i="1"/>
  <c r="S12" i="1"/>
  <c r="P8" i="1"/>
  <c r="R8" i="1"/>
  <c r="V8" i="1"/>
  <c r="W8" i="1"/>
  <c r="Q8" i="1"/>
  <c r="X8" i="1"/>
  <c r="S8" i="1"/>
  <c r="P591" i="1"/>
  <c r="V591" i="1"/>
  <c r="W591" i="1"/>
  <c r="R591" i="1"/>
  <c r="Q591" i="1"/>
  <c r="X591" i="1"/>
  <c r="S591" i="1"/>
  <c r="P587" i="1"/>
  <c r="W587" i="1"/>
  <c r="V587" i="1"/>
  <c r="Q587" i="1"/>
  <c r="R587" i="1"/>
  <c r="X587" i="1"/>
  <c r="S587" i="1"/>
  <c r="P583" i="1"/>
  <c r="V583" i="1"/>
  <c r="R583" i="1"/>
  <c r="W583" i="1"/>
  <c r="Q583" i="1"/>
  <c r="X583" i="1"/>
  <c r="S583" i="1"/>
  <c r="P579" i="1"/>
  <c r="W579" i="1"/>
  <c r="Q579" i="1"/>
  <c r="R579" i="1"/>
  <c r="V579" i="1"/>
  <c r="S579" i="1"/>
  <c r="X579" i="1"/>
  <c r="P575" i="1"/>
  <c r="R575" i="1"/>
  <c r="W575" i="1"/>
  <c r="V575" i="1"/>
  <c r="Z575" i="1" s="1"/>
  <c r="Q575" i="1"/>
  <c r="U575" i="1" s="1"/>
  <c r="S575" i="1"/>
  <c r="X575" i="1"/>
  <c r="P571" i="1"/>
  <c r="W571" i="1"/>
  <c r="V571" i="1"/>
  <c r="R571" i="1"/>
  <c r="Q571" i="1"/>
  <c r="S571" i="1"/>
  <c r="X571" i="1"/>
  <c r="P567" i="1"/>
  <c r="V567" i="1"/>
  <c r="Q567" i="1"/>
  <c r="W567" i="1"/>
  <c r="R567" i="1"/>
  <c r="S567" i="1"/>
  <c r="U567" i="1" s="1"/>
  <c r="X567" i="1"/>
  <c r="Z567" i="1" s="1"/>
  <c r="P563" i="1"/>
  <c r="W563" i="1"/>
  <c r="R563" i="1"/>
  <c r="V563" i="1"/>
  <c r="Q563" i="1"/>
  <c r="S563" i="1"/>
  <c r="X563" i="1"/>
  <c r="P559" i="1"/>
  <c r="V559" i="1"/>
  <c r="R559" i="1"/>
  <c r="Q559" i="1"/>
  <c r="W559" i="1"/>
  <c r="X559" i="1"/>
  <c r="S559" i="1"/>
  <c r="P555" i="1"/>
  <c r="W555" i="1"/>
  <c r="V555" i="1"/>
  <c r="R555" i="1"/>
  <c r="Q555" i="1"/>
  <c r="S555" i="1"/>
  <c r="U555" i="1" s="1"/>
  <c r="X555" i="1"/>
  <c r="Z555" i="1" s="1"/>
  <c r="P551" i="1"/>
  <c r="V551" i="1"/>
  <c r="W551" i="1"/>
  <c r="Q551" i="1"/>
  <c r="R551" i="1"/>
  <c r="X551" i="1"/>
  <c r="S551" i="1"/>
  <c r="P547" i="1"/>
  <c r="W547" i="1"/>
  <c r="R547" i="1"/>
  <c r="V547" i="1"/>
  <c r="Q547" i="1"/>
  <c r="X547" i="1"/>
  <c r="S547" i="1"/>
  <c r="P543" i="1"/>
  <c r="V543" i="1"/>
  <c r="R543" i="1"/>
  <c r="Q543" i="1"/>
  <c r="W543" i="1"/>
  <c r="X543" i="1"/>
  <c r="S543" i="1"/>
  <c r="P539" i="1"/>
  <c r="W539" i="1"/>
  <c r="V539" i="1"/>
  <c r="R539" i="1"/>
  <c r="Q539" i="1"/>
  <c r="X539" i="1"/>
  <c r="S539" i="1"/>
  <c r="P535" i="1"/>
  <c r="V535" i="1"/>
  <c r="Z535" i="1" s="1"/>
  <c r="Q535" i="1"/>
  <c r="U535" i="1" s="1"/>
  <c r="W535" i="1"/>
  <c r="R535" i="1"/>
  <c r="S535" i="1"/>
  <c r="X535" i="1"/>
  <c r="P531" i="1"/>
  <c r="W531" i="1"/>
  <c r="R531" i="1"/>
  <c r="V531" i="1"/>
  <c r="Q531" i="1"/>
  <c r="S531" i="1"/>
  <c r="X531" i="1"/>
  <c r="P527" i="1"/>
  <c r="V527" i="1"/>
  <c r="R527" i="1"/>
  <c r="Q527" i="1"/>
  <c r="W527" i="1"/>
  <c r="S527" i="1"/>
  <c r="X527" i="1"/>
  <c r="P523" i="1"/>
  <c r="W523" i="1"/>
  <c r="R523" i="1"/>
  <c r="V523" i="1"/>
  <c r="Z523" i="1" s="1"/>
  <c r="Q523" i="1"/>
  <c r="U523" i="1" s="1"/>
  <c r="X523" i="1"/>
  <c r="S523" i="1"/>
  <c r="P519" i="1"/>
  <c r="V519" i="1"/>
  <c r="W519" i="1"/>
  <c r="R519" i="1"/>
  <c r="Q519" i="1"/>
  <c r="S519" i="1"/>
  <c r="U519" i="1" s="1"/>
  <c r="X519" i="1"/>
  <c r="Z519" i="1" s="1"/>
  <c r="P515" i="1"/>
  <c r="W515" i="1"/>
  <c r="R515" i="1"/>
  <c r="Q515" i="1"/>
  <c r="V515" i="1"/>
  <c r="S515" i="1"/>
  <c r="X515" i="1"/>
  <c r="P511" i="1"/>
  <c r="V511" i="1"/>
  <c r="R511" i="1"/>
  <c r="W511" i="1"/>
  <c r="Q511" i="1"/>
  <c r="S511" i="1"/>
  <c r="X511" i="1"/>
  <c r="P507" i="1"/>
  <c r="W507" i="1"/>
  <c r="R507" i="1"/>
  <c r="Q507" i="1"/>
  <c r="V507" i="1"/>
  <c r="X507" i="1"/>
  <c r="Z507" i="1" s="1"/>
  <c r="S507" i="1"/>
  <c r="U507" i="1" s="1"/>
  <c r="P503" i="1"/>
  <c r="V503" i="1"/>
  <c r="Z503" i="1" s="1"/>
  <c r="W503" i="1"/>
  <c r="R503" i="1"/>
  <c r="Q503" i="1"/>
  <c r="U503" i="1" s="1"/>
  <c r="X503" i="1"/>
  <c r="S503" i="1"/>
  <c r="P499" i="1"/>
  <c r="W499" i="1"/>
  <c r="R499" i="1"/>
  <c r="Q499" i="1"/>
  <c r="V499" i="1"/>
  <c r="S499" i="1"/>
  <c r="U499" i="1" s="1"/>
  <c r="X499" i="1"/>
  <c r="Z499" i="1" s="1"/>
  <c r="P491" i="1"/>
  <c r="W491" i="1"/>
  <c r="R491" i="1"/>
  <c r="V491" i="1"/>
  <c r="Q491" i="1"/>
  <c r="X491" i="1"/>
  <c r="S491" i="1"/>
  <c r="P483" i="1"/>
  <c r="W483" i="1"/>
  <c r="R483" i="1"/>
  <c r="Q483" i="1"/>
  <c r="U483" i="1" s="1"/>
  <c r="V483" i="1"/>
  <c r="Z483" i="1" s="1"/>
  <c r="S483" i="1"/>
  <c r="X483" i="1"/>
  <c r="P475" i="1"/>
  <c r="W475" i="1"/>
  <c r="R475" i="1"/>
  <c r="Q475" i="1"/>
  <c r="V475" i="1"/>
  <c r="X475" i="1"/>
  <c r="S475" i="1"/>
  <c r="P467" i="1"/>
  <c r="W467" i="1"/>
  <c r="R467" i="1"/>
  <c r="Q467" i="1"/>
  <c r="V467" i="1"/>
  <c r="X467" i="1"/>
  <c r="Z467" i="1" s="1"/>
  <c r="S467" i="1"/>
  <c r="U467" i="1" s="1"/>
  <c r="P463" i="1"/>
  <c r="V463" i="1"/>
  <c r="Z463" i="1" s="1"/>
  <c r="R463" i="1"/>
  <c r="W463" i="1"/>
  <c r="Q463" i="1"/>
  <c r="U463" i="1" s="1"/>
  <c r="S463" i="1"/>
  <c r="X463" i="1"/>
  <c r="P455" i="1"/>
  <c r="V455" i="1"/>
  <c r="W455" i="1"/>
  <c r="R455" i="1"/>
  <c r="Q455" i="1"/>
  <c r="X455" i="1"/>
  <c r="S455" i="1"/>
  <c r="P447" i="1"/>
  <c r="V447" i="1"/>
  <c r="Z447" i="1" s="1"/>
  <c r="R447" i="1"/>
  <c r="W447" i="1"/>
  <c r="Q447" i="1"/>
  <c r="U447" i="1" s="1"/>
  <c r="X447" i="1"/>
  <c r="S447" i="1"/>
  <c r="P439" i="1"/>
  <c r="V439" i="1"/>
  <c r="W439" i="1"/>
  <c r="R439" i="1"/>
  <c r="Q439" i="1"/>
  <c r="X439" i="1"/>
  <c r="Z439" i="1" s="1"/>
  <c r="S439" i="1"/>
  <c r="U439" i="1" s="1"/>
  <c r="V431" i="1"/>
  <c r="R431" i="1"/>
  <c r="W431" i="1"/>
  <c r="Q431" i="1"/>
  <c r="S431" i="1"/>
  <c r="X431" i="1"/>
  <c r="P423" i="1"/>
  <c r="V423" i="1"/>
  <c r="W423" i="1"/>
  <c r="R423" i="1"/>
  <c r="Q423" i="1"/>
  <c r="S423" i="1"/>
  <c r="U423" i="1" s="1"/>
  <c r="X423" i="1"/>
  <c r="Z423" i="1" s="1"/>
  <c r="P415" i="1"/>
  <c r="V415" i="1"/>
  <c r="R415" i="1"/>
  <c r="W415" i="1"/>
  <c r="Q415" i="1"/>
  <c r="S415" i="1"/>
  <c r="X415" i="1"/>
  <c r="P407" i="1"/>
  <c r="V407" i="1"/>
  <c r="W407" i="1"/>
  <c r="R407" i="1"/>
  <c r="Q407" i="1"/>
  <c r="X407" i="1"/>
  <c r="Z407" i="1" s="1"/>
  <c r="S407" i="1"/>
  <c r="U407" i="1" s="1"/>
  <c r="P399" i="1"/>
  <c r="V399" i="1"/>
  <c r="R399" i="1"/>
  <c r="W399" i="1"/>
  <c r="Q399" i="1"/>
  <c r="S399" i="1"/>
  <c r="X399" i="1"/>
  <c r="P395" i="1"/>
  <c r="W395" i="1"/>
  <c r="R395" i="1"/>
  <c r="V395" i="1"/>
  <c r="Q395" i="1"/>
  <c r="S395" i="1"/>
  <c r="U395" i="1" s="1"/>
  <c r="X395" i="1"/>
  <c r="Z395" i="1" s="1"/>
  <c r="P387" i="1"/>
  <c r="W387" i="1"/>
  <c r="R387" i="1"/>
  <c r="Q387" i="1"/>
  <c r="V387" i="1"/>
  <c r="X387" i="1"/>
  <c r="S387" i="1"/>
  <c r="P375" i="1"/>
  <c r="V375" i="1"/>
  <c r="W375" i="1"/>
  <c r="R375" i="1"/>
  <c r="Q375" i="1"/>
  <c r="X375" i="1"/>
  <c r="S375" i="1"/>
  <c r="P367" i="1"/>
  <c r="V367" i="1"/>
  <c r="Q367" i="1"/>
  <c r="R367" i="1"/>
  <c r="W367" i="1"/>
  <c r="S367" i="1"/>
  <c r="X367" i="1"/>
  <c r="P359" i="1"/>
  <c r="V359" i="1"/>
  <c r="W359" i="1"/>
  <c r="Q359" i="1"/>
  <c r="R359" i="1"/>
  <c r="S359" i="1"/>
  <c r="X359" i="1"/>
  <c r="P355" i="1"/>
  <c r="W355" i="1"/>
  <c r="R355" i="1"/>
  <c r="V355" i="1"/>
  <c r="Q355" i="1"/>
  <c r="S355" i="1"/>
  <c r="X355" i="1"/>
  <c r="P347" i="1"/>
  <c r="W347" i="1"/>
  <c r="R347" i="1"/>
  <c r="Q347" i="1"/>
  <c r="V347" i="1"/>
  <c r="S347" i="1"/>
  <c r="X347" i="1"/>
  <c r="P339" i="1"/>
  <c r="W339" i="1"/>
  <c r="R339" i="1"/>
  <c r="Q339" i="1"/>
  <c r="V339" i="1"/>
  <c r="S339" i="1"/>
  <c r="X339" i="1"/>
  <c r="P331" i="1"/>
  <c r="W331" i="1"/>
  <c r="R331" i="1"/>
  <c r="Q331" i="1"/>
  <c r="V331" i="1"/>
  <c r="X331" i="1"/>
  <c r="S331" i="1"/>
  <c r="P327" i="1"/>
  <c r="V327" i="1"/>
  <c r="W327" i="1"/>
  <c r="Q327" i="1"/>
  <c r="R327" i="1"/>
  <c r="X327" i="1"/>
  <c r="S327" i="1"/>
  <c r="P319" i="1"/>
  <c r="V319" i="1"/>
  <c r="Q319" i="1"/>
  <c r="R319" i="1"/>
  <c r="W319" i="1"/>
  <c r="X319" i="1"/>
  <c r="S319" i="1"/>
  <c r="P311" i="1"/>
  <c r="V311" i="1"/>
  <c r="Q311" i="1"/>
  <c r="W311" i="1"/>
  <c r="R311" i="1"/>
  <c r="S311" i="1"/>
  <c r="X311" i="1"/>
  <c r="P303" i="1"/>
  <c r="V303" i="1"/>
  <c r="R303" i="1"/>
  <c r="W303" i="1"/>
  <c r="Q303" i="1"/>
  <c r="S303" i="1"/>
  <c r="X303" i="1"/>
  <c r="P295" i="1"/>
  <c r="V295" i="1"/>
  <c r="Z295" i="1" s="1"/>
  <c r="W295" i="1"/>
  <c r="Q295" i="1"/>
  <c r="U295" i="1" s="1"/>
  <c r="R295" i="1"/>
  <c r="S295" i="1"/>
  <c r="X295" i="1"/>
  <c r="P283" i="1"/>
  <c r="W283" i="1"/>
  <c r="R283" i="1"/>
  <c r="Q283" i="1"/>
  <c r="V283" i="1"/>
  <c r="X283" i="1"/>
  <c r="S283" i="1"/>
  <c r="P275" i="1"/>
  <c r="W275" i="1"/>
  <c r="R275" i="1"/>
  <c r="Q275" i="1"/>
  <c r="V275" i="1"/>
  <c r="S275" i="1"/>
  <c r="X275" i="1"/>
  <c r="P271" i="1"/>
  <c r="V271" i="1"/>
  <c r="R271" i="1"/>
  <c r="W271" i="1"/>
  <c r="Q271" i="1"/>
  <c r="S271" i="1"/>
  <c r="X271" i="1"/>
  <c r="V263" i="1"/>
  <c r="W263" i="1"/>
  <c r="Q263" i="1"/>
  <c r="R263" i="1"/>
  <c r="X263" i="1"/>
  <c r="S263" i="1"/>
  <c r="P255" i="1"/>
  <c r="V255" i="1"/>
  <c r="Q255" i="1"/>
  <c r="R255" i="1"/>
  <c r="W255" i="1"/>
  <c r="X255" i="1"/>
  <c r="S255" i="1"/>
  <c r="P251" i="1"/>
  <c r="W251" i="1"/>
  <c r="R251" i="1"/>
  <c r="Q251" i="1"/>
  <c r="V251" i="1"/>
  <c r="X251" i="1"/>
  <c r="S251" i="1"/>
  <c r="P243" i="1"/>
  <c r="W243" i="1"/>
  <c r="R243" i="1"/>
  <c r="Q243" i="1"/>
  <c r="V243" i="1"/>
  <c r="S243" i="1"/>
  <c r="U243" i="1" s="1"/>
  <c r="X243" i="1"/>
  <c r="Z243" i="1" s="1"/>
  <c r="P235" i="1"/>
  <c r="W235" i="1"/>
  <c r="R235" i="1"/>
  <c r="Q235" i="1"/>
  <c r="V235" i="1"/>
  <c r="X235" i="1"/>
  <c r="S235" i="1"/>
  <c r="W227" i="1"/>
  <c r="R227" i="1"/>
  <c r="V227" i="1"/>
  <c r="Q227" i="1"/>
  <c r="S227" i="1"/>
  <c r="X227" i="1"/>
  <c r="P223" i="1"/>
  <c r="V223" i="1"/>
  <c r="Q223" i="1"/>
  <c r="R223" i="1"/>
  <c r="W223" i="1"/>
  <c r="X223" i="1"/>
  <c r="Z223" i="1" s="1"/>
  <c r="S223" i="1"/>
  <c r="U223" i="1" s="1"/>
  <c r="P215" i="1"/>
  <c r="V215" i="1"/>
  <c r="Z215" i="1" s="1"/>
  <c r="W215" i="1"/>
  <c r="Q215" i="1"/>
  <c r="U215" i="1" s="1"/>
  <c r="R215" i="1"/>
  <c r="X215" i="1"/>
  <c r="S215" i="1"/>
  <c r="P207" i="1"/>
  <c r="V207" i="1"/>
  <c r="R207" i="1"/>
  <c r="W207" i="1"/>
  <c r="Q207" i="1"/>
  <c r="S207" i="1"/>
  <c r="X207" i="1"/>
  <c r="P199" i="1"/>
  <c r="V199" i="1"/>
  <c r="Q199" i="1"/>
  <c r="W199" i="1"/>
  <c r="R199" i="1"/>
  <c r="S199" i="1"/>
  <c r="X199" i="1"/>
  <c r="P191" i="1"/>
  <c r="V191" i="1"/>
  <c r="Q191" i="1"/>
  <c r="R191" i="1"/>
  <c r="W191" i="1"/>
  <c r="X191" i="1"/>
  <c r="Z191" i="1" s="1"/>
  <c r="S191" i="1"/>
  <c r="U191" i="1" s="1"/>
  <c r="P183" i="1"/>
  <c r="V183" i="1"/>
  <c r="W183" i="1"/>
  <c r="Q183" i="1"/>
  <c r="R183" i="1"/>
  <c r="S183" i="1"/>
  <c r="X183" i="1"/>
  <c r="P175" i="1"/>
  <c r="V175" i="1"/>
  <c r="R175" i="1"/>
  <c r="W175" i="1"/>
  <c r="Q175" i="1"/>
  <c r="X175" i="1"/>
  <c r="Z175" i="1" s="1"/>
  <c r="S175" i="1"/>
  <c r="U175" i="1" s="1"/>
  <c r="P167" i="1"/>
  <c r="V167" i="1"/>
  <c r="Q167" i="1"/>
  <c r="W167" i="1"/>
  <c r="R167" i="1"/>
  <c r="S167" i="1"/>
  <c r="X167" i="1"/>
  <c r="P159" i="1"/>
  <c r="V159" i="1"/>
  <c r="Q159" i="1"/>
  <c r="R159" i="1"/>
  <c r="W159" i="1"/>
  <c r="S159" i="1"/>
  <c r="X159" i="1"/>
  <c r="P151" i="1"/>
  <c r="V151" i="1"/>
  <c r="W151" i="1"/>
  <c r="Q151" i="1"/>
  <c r="R151" i="1"/>
  <c r="S151" i="1"/>
  <c r="X151" i="1"/>
  <c r="P147" i="1"/>
  <c r="W147" i="1"/>
  <c r="R147" i="1"/>
  <c r="V147" i="1"/>
  <c r="Z147" i="1" s="1"/>
  <c r="Q147" i="1"/>
  <c r="U147" i="1" s="1"/>
  <c r="S147" i="1"/>
  <c r="X147" i="1"/>
  <c r="P139" i="1"/>
  <c r="W139" i="1"/>
  <c r="R139" i="1"/>
  <c r="Q139" i="1"/>
  <c r="V139" i="1"/>
  <c r="S139" i="1"/>
  <c r="X139" i="1"/>
  <c r="P131" i="1"/>
  <c r="W131" i="1"/>
  <c r="R131" i="1"/>
  <c r="Q131" i="1"/>
  <c r="U131" i="1" s="1"/>
  <c r="V131" i="1"/>
  <c r="Z131" i="1" s="1"/>
  <c r="X131" i="1"/>
  <c r="S131" i="1"/>
  <c r="P55" i="1"/>
  <c r="V55" i="1"/>
  <c r="W55" i="1"/>
  <c r="Q55" i="1"/>
  <c r="R55" i="1"/>
  <c r="S55" i="1"/>
  <c r="U55" i="1" s="1"/>
  <c r="X55" i="1"/>
  <c r="Z55" i="1" s="1"/>
  <c r="P733" i="1"/>
  <c r="W733" i="1"/>
  <c r="R733" i="1"/>
  <c r="V733" i="1"/>
  <c r="Q733" i="1"/>
  <c r="S733" i="1"/>
  <c r="U733" i="1" s="1"/>
  <c r="X733" i="1"/>
  <c r="Z733" i="1" s="1"/>
  <c r="P729" i="1"/>
  <c r="W729" i="1"/>
  <c r="R729" i="1"/>
  <c r="V729" i="1"/>
  <c r="Z729" i="1" s="1"/>
  <c r="Q729" i="1"/>
  <c r="U729" i="1" s="1"/>
  <c r="S729" i="1"/>
  <c r="X729" i="1"/>
  <c r="W725" i="1"/>
  <c r="V725" i="1"/>
  <c r="R725" i="1"/>
  <c r="Q725" i="1"/>
  <c r="S725" i="1"/>
  <c r="X725" i="1"/>
  <c r="P721" i="1"/>
  <c r="W721" i="1"/>
  <c r="V721" i="1"/>
  <c r="R721" i="1"/>
  <c r="Q721" i="1"/>
  <c r="S721" i="1"/>
  <c r="X721" i="1"/>
  <c r="P717" i="1"/>
  <c r="W717" i="1"/>
  <c r="R717" i="1"/>
  <c r="Q717" i="1"/>
  <c r="V717" i="1"/>
  <c r="S717" i="1"/>
  <c r="X717" i="1"/>
  <c r="P713" i="1"/>
  <c r="W713" i="1"/>
  <c r="R713" i="1"/>
  <c r="V713" i="1"/>
  <c r="Q713" i="1"/>
  <c r="S713" i="1"/>
  <c r="X713" i="1"/>
  <c r="P709" i="1"/>
  <c r="W709" i="1"/>
  <c r="V709" i="1"/>
  <c r="R709" i="1"/>
  <c r="Q709" i="1"/>
  <c r="X709" i="1"/>
  <c r="Z709" i="1" s="1"/>
  <c r="S709" i="1"/>
  <c r="U709" i="1" s="1"/>
  <c r="P705" i="1"/>
  <c r="W705" i="1"/>
  <c r="V705" i="1"/>
  <c r="R705" i="1"/>
  <c r="Q705" i="1"/>
  <c r="S705" i="1"/>
  <c r="U705" i="1" s="1"/>
  <c r="X705" i="1"/>
  <c r="Z705" i="1" s="1"/>
  <c r="P701" i="1"/>
  <c r="W701" i="1"/>
  <c r="R701" i="1"/>
  <c r="Q701" i="1"/>
  <c r="U701" i="1" s="1"/>
  <c r="V701" i="1"/>
  <c r="Z701" i="1" s="1"/>
  <c r="S701" i="1"/>
  <c r="X701" i="1"/>
  <c r="P697" i="1"/>
  <c r="W697" i="1"/>
  <c r="R697" i="1"/>
  <c r="V697" i="1"/>
  <c r="Q697" i="1"/>
  <c r="X697" i="1"/>
  <c r="S697" i="1"/>
  <c r="P693" i="1"/>
  <c r="W693" i="1"/>
  <c r="V693" i="1"/>
  <c r="R693" i="1"/>
  <c r="Q693" i="1"/>
  <c r="S693" i="1"/>
  <c r="U693" i="1" s="1"/>
  <c r="X693" i="1"/>
  <c r="Z693" i="1" s="1"/>
  <c r="P689" i="1"/>
  <c r="W689" i="1"/>
  <c r="V689" i="1"/>
  <c r="Z689" i="1" s="1"/>
  <c r="R689" i="1"/>
  <c r="Q689" i="1"/>
  <c r="U689" i="1" s="1"/>
  <c r="S689" i="1"/>
  <c r="X689" i="1"/>
  <c r="P685" i="1"/>
  <c r="W685" i="1"/>
  <c r="R685" i="1"/>
  <c r="Q685" i="1"/>
  <c r="U685" i="1" s="1"/>
  <c r="V685" i="1"/>
  <c r="Z685" i="1" s="1"/>
  <c r="X685" i="1"/>
  <c r="S685" i="1"/>
  <c r="P681" i="1"/>
  <c r="W681" i="1"/>
  <c r="R681" i="1"/>
  <c r="Q681" i="1"/>
  <c r="V681" i="1"/>
  <c r="S681" i="1"/>
  <c r="X681" i="1"/>
  <c r="P677" i="1"/>
  <c r="W677" i="1"/>
  <c r="V677" i="1"/>
  <c r="R677" i="1"/>
  <c r="Q677" i="1"/>
  <c r="S677" i="1"/>
  <c r="X677" i="1"/>
  <c r="P673" i="1"/>
  <c r="W673" i="1"/>
  <c r="V673" i="1"/>
  <c r="Z673" i="1" s="1"/>
  <c r="R673" i="1"/>
  <c r="Q673" i="1"/>
  <c r="U673" i="1" s="1"/>
  <c r="S673" i="1"/>
  <c r="X673" i="1"/>
  <c r="P669" i="1"/>
  <c r="W669" i="1"/>
  <c r="R669" i="1"/>
  <c r="Q669" i="1"/>
  <c r="V669" i="1"/>
  <c r="X669" i="1"/>
  <c r="S669" i="1"/>
  <c r="P665" i="1"/>
  <c r="W665" i="1"/>
  <c r="R665" i="1"/>
  <c r="V665" i="1"/>
  <c r="Q665" i="1"/>
  <c r="S665" i="1"/>
  <c r="X665" i="1"/>
  <c r="P661" i="1"/>
  <c r="W661" i="1"/>
  <c r="V661" i="1"/>
  <c r="R661" i="1"/>
  <c r="Q661" i="1"/>
  <c r="S661" i="1"/>
  <c r="X661" i="1"/>
  <c r="P657" i="1"/>
  <c r="W657" i="1"/>
  <c r="V657" i="1"/>
  <c r="R657" i="1"/>
  <c r="Q657" i="1"/>
  <c r="S657" i="1"/>
  <c r="X657" i="1"/>
  <c r="P653" i="1"/>
  <c r="W653" i="1"/>
  <c r="R653" i="1"/>
  <c r="Q653" i="1"/>
  <c r="U653" i="1" s="1"/>
  <c r="V653" i="1"/>
  <c r="Z653" i="1" s="1"/>
  <c r="S653" i="1"/>
  <c r="X653" i="1"/>
  <c r="P649" i="1"/>
  <c r="W649" i="1"/>
  <c r="R649" i="1"/>
  <c r="Q649" i="1"/>
  <c r="V649" i="1"/>
  <c r="S649" i="1"/>
  <c r="X649" i="1"/>
  <c r="P645" i="1"/>
  <c r="W645" i="1"/>
  <c r="V645" i="1"/>
  <c r="R645" i="1"/>
  <c r="Q645" i="1"/>
  <c r="S645" i="1"/>
  <c r="U645" i="1" s="1"/>
  <c r="X645" i="1"/>
  <c r="Z645" i="1" s="1"/>
  <c r="W641" i="1"/>
  <c r="V641" i="1"/>
  <c r="R641" i="1"/>
  <c r="Q641" i="1"/>
  <c r="X641" i="1"/>
  <c r="S641" i="1"/>
  <c r="W637" i="1"/>
  <c r="R637" i="1"/>
  <c r="Q637" i="1"/>
  <c r="V637" i="1"/>
  <c r="S637" i="1"/>
  <c r="X637" i="1"/>
  <c r="P633" i="1"/>
  <c r="W633" i="1"/>
  <c r="R633" i="1"/>
  <c r="V633" i="1"/>
  <c r="Q633" i="1"/>
  <c r="S633" i="1"/>
  <c r="U633" i="1" s="1"/>
  <c r="X633" i="1"/>
  <c r="Z633" i="1" s="1"/>
  <c r="P629" i="1"/>
  <c r="W629" i="1"/>
  <c r="V629" i="1"/>
  <c r="R629" i="1"/>
  <c r="Q629" i="1"/>
  <c r="S629" i="1"/>
  <c r="X629" i="1"/>
  <c r="P625" i="1"/>
  <c r="W625" i="1"/>
  <c r="V625" i="1"/>
  <c r="R625" i="1"/>
  <c r="Q625" i="1"/>
  <c r="S625" i="1"/>
  <c r="U625" i="1" s="1"/>
  <c r="X625" i="1"/>
  <c r="Z625" i="1" s="1"/>
  <c r="P621" i="1"/>
  <c r="W621" i="1"/>
  <c r="R621" i="1"/>
  <c r="Q621" i="1"/>
  <c r="U621" i="1" s="1"/>
  <c r="V621" i="1"/>
  <c r="Z621" i="1" s="1"/>
  <c r="S621" i="1"/>
  <c r="X621" i="1"/>
  <c r="P617" i="1"/>
  <c r="W617" i="1"/>
  <c r="R617" i="1"/>
  <c r="Q617" i="1"/>
  <c r="V617" i="1"/>
  <c r="S617" i="1"/>
  <c r="U617" i="1" s="1"/>
  <c r="X617" i="1"/>
  <c r="Z617" i="1" s="1"/>
  <c r="P613" i="1"/>
  <c r="W613" i="1"/>
  <c r="V613" i="1"/>
  <c r="R613" i="1"/>
  <c r="Q613" i="1"/>
  <c r="S613" i="1"/>
  <c r="U613" i="1" s="1"/>
  <c r="X613" i="1"/>
  <c r="Z613" i="1" s="1"/>
  <c r="P609" i="1"/>
  <c r="W609" i="1"/>
  <c r="V609" i="1"/>
  <c r="R609" i="1"/>
  <c r="Q609" i="1"/>
  <c r="S609" i="1"/>
  <c r="X609" i="1"/>
  <c r="P605" i="1"/>
  <c r="W605" i="1"/>
  <c r="R605" i="1"/>
  <c r="Q605" i="1"/>
  <c r="V605" i="1"/>
  <c r="S605" i="1"/>
  <c r="X605" i="1"/>
  <c r="W601" i="1"/>
  <c r="R601" i="1"/>
  <c r="V601" i="1"/>
  <c r="Q601" i="1"/>
  <c r="S601" i="1"/>
  <c r="X601" i="1"/>
  <c r="W597" i="1"/>
  <c r="V597" i="1"/>
  <c r="R597" i="1"/>
  <c r="Q597" i="1"/>
  <c r="S597" i="1"/>
  <c r="X597" i="1"/>
  <c r="P593" i="1"/>
  <c r="W593" i="1"/>
  <c r="V593" i="1"/>
  <c r="R593" i="1"/>
  <c r="Q593" i="1"/>
  <c r="S593" i="1"/>
  <c r="X593" i="1"/>
  <c r="P589" i="1"/>
  <c r="W589" i="1"/>
  <c r="R589" i="1"/>
  <c r="Q589" i="1"/>
  <c r="V589" i="1"/>
  <c r="X589" i="1"/>
  <c r="S589" i="1"/>
  <c r="P585" i="1"/>
  <c r="W585" i="1"/>
  <c r="R585" i="1"/>
  <c r="Q585" i="1"/>
  <c r="V585" i="1"/>
  <c r="S585" i="1"/>
  <c r="X585" i="1"/>
  <c r="P581" i="1"/>
  <c r="W581" i="1"/>
  <c r="V581" i="1"/>
  <c r="R581" i="1"/>
  <c r="Q581" i="1"/>
  <c r="X581" i="1"/>
  <c r="S581" i="1"/>
  <c r="P577" i="1"/>
  <c r="W577" i="1"/>
  <c r="V577" i="1"/>
  <c r="R577" i="1"/>
  <c r="Q577" i="1"/>
  <c r="S577" i="1"/>
  <c r="X577" i="1"/>
  <c r="P573" i="1"/>
  <c r="W573" i="1"/>
  <c r="R573" i="1"/>
  <c r="Q573" i="1"/>
  <c r="U573" i="1" s="1"/>
  <c r="V573" i="1"/>
  <c r="Z573" i="1" s="1"/>
  <c r="S573" i="1"/>
  <c r="X573" i="1"/>
  <c r="P569" i="1"/>
  <c r="W569" i="1"/>
  <c r="R569" i="1"/>
  <c r="V569" i="1"/>
  <c r="Q569" i="1"/>
  <c r="S569" i="1"/>
  <c r="U569" i="1" s="1"/>
  <c r="X569" i="1"/>
  <c r="Z569" i="1" s="1"/>
  <c r="P565" i="1"/>
  <c r="W565" i="1"/>
  <c r="V565" i="1"/>
  <c r="Z565" i="1" s="1"/>
  <c r="R565" i="1"/>
  <c r="Q565" i="1"/>
  <c r="U565" i="1" s="1"/>
  <c r="S565" i="1"/>
  <c r="X565" i="1"/>
  <c r="P561" i="1"/>
  <c r="W561" i="1"/>
  <c r="V561" i="1"/>
  <c r="R561" i="1"/>
  <c r="Q561" i="1"/>
  <c r="S561" i="1"/>
  <c r="X561" i="1"/>
  <c r="P557" i="1"/>
  <c r="W557" i="1"/>
  <c r="R557" i="1"/>
  <c r="Q557" i="1"/>
  <c r="V557" i="1"/>
  <c r="S557" i="1"/>
  <c r="X557" i="1"/>
  <c r="P553" i="1"/>
  <c r="W553" i="1"/>
  <c r="R553" i="1"/>
  <c r="Q553" i="1"/>
  <c r="V553" i="1"/>
  <c r="X553" i="1"/>
  <c r="Z553" i="1" s="1"/>
  <c r="S553" i="1"/>
  <c r="U553" i="1" s="1"/>
  <c r="P549" i="1"/>
  <c r="W549" i="1"/>
  <c r="V549" i="1"/>
  <c r="R549" i="1"/>
  <c r="Q549" i="1"/>
  <c r="S549" i="1"/>
  <c r="X549" i="1"/>
  <c r="P545" i="1"/>
  <c r="W545" i="1"/>
  <c r="V545" i="1"/>
  <c r="Z545" i="1" s="1"/>
  <c r="R545" i="1"/>
  <c r="Q545" i="1"/>
  <c r="U545" i="1" s="1"/>
  <c r="S545" i="1"/>
  <c r="X545" i="1"/>
  <c r="P541" i="1"/>
  <c r="W541" i="1"/>
  <c r="R541" i="1"/>
  <c r="Q541" i="1"/>
  <c r="V541" i="1"/>
  <c r="S541" i="1"/>
  <c r="X541" i="1"/>
  <c r="P537" i="1"/>
  <c r="W537" i="1"/>
  <c r="R537" i="1"/>
  <c r="V537" i="1"/>
  <c r="Q537" i="1"/>
  <c r="X537" i="1"/>
  <c r="S537" i="1"/>
  <c r="P533" i="1"/>
  <c r="W533" i="1"/>
  <c r="V533" i="1"/>
  <c r="R533" i="1"/>
  <c r="Q533" i="1"/>
  <c r="X533" i="1"/>
  <c r="S533" i="1"/>
  <c r="P529" i="1"/>
  <c r="W529" i="1"/>
  <c r="V529" i="1"/>
  <c r="Z529" i="1" s="1"/>
  <c r="R529" i="1"/>
  <c r="Q529" i="1"/>
  <c r="U529" i="1" s="1"/>
  <c r="X529" i="1"/>
  <c r="S529" i="1"/>
  <c r="P525" i="1"/>
  <c r="W525" i="1"/>
  <c r="V525" i="1"/>
  <c r="R525" i="1"/>
  <c r="Q525" i="1"/>
  <c r="X525" i="1"/>
  <c r="S525" i="1"/>
  <c r="P521" i="1"/>
  <c r="W521" i="1"/>
  <c r="V521" i="1"/>
  <c r="R521" i="1"/>
  <c r="Q521" i="1"/>
  <c r="S521" i="1"/>
  <c r="X521" i="1"/>
  <c r="P517" i="1"/>
  <c r="W517" i="1"/>
  <c r="V517" i="1"/>
  <c r="R517" i="1"/>
  <c r="Q517" i="1"/>
  <c r="X517" i="1"/>
  <c r="Z517" i="1" s="1"/>
  <c r="S517" i="1"/>
  <c r="U517" i="1" s="1"/>
  <c r="P513" i="1"/>
  <c r="W513" i="1"/>
  <c r="V513" i="1"/>
  <c r="Z513" i="1" s="1"/>
  <c r="R513" i="1"/>
  <c r="Q513" i="1"/>
  <c r="U513" i="1" s="1"/>
  <c r="S513" i="1"/>
  <c r="X513" i="1"/>
  <c r="P509" i="1"/>
  <c r="W509" i="1"/>
  <c r="V509" i="1"/>
  <c r="R509" i="1"/>
  <c r="Q509" i="1"/>
  <c r="S509" i="1"/>
  <c r="X509" i="1"/>
  <c r="P505" i="1"/>
  <c r="W505" i="1"/>
  <c r="V505" i="1"/>
  <c r="R505" i="1"/>
  <c r="Q505" i="1"/>
  <c r="X505" i="1"/>
  <c r="Z505" i="1" s="1"/>
  <c r="S505" i="1"/>
  <c r="U505" i="1" s="1"/>
  <c r="P501" i="1"/>
  <c r="W501" i="1"/>
  <c r="V501" i="1"/>
  <c r="Z501" i="1" s="1"/>
  <c r="R501" i="1"/>
  <c r="Q501" i="1"/>
  <c r="U501" i="1" s="1"/>
  <c r="S501" i="1"/>
  <c r="X501" i="1"/>
  <c r="P497" i="1"/>
  <c r="W497" i="1"/>
  <c r="V497" i="1"/>
  <c r="R497" i="1"/>
  <c r="Q497" i="1"/>
  <c r="X497" i="1"/>
  <c r="Z497" i="1" s="1"/>
  <c r="S497" i="1"/>
  <c r="U497" i="1" s="1"/>
  <c r="P493" i="1"/>
  <c r="W493" i="1"/>
  <c r="V493" i="1"/>
  <c r="R493" i="1"/>
  <c r="Q493" i="1"/>
  <c r="X493" i="1"/>
  <c r="S493" i="1"/>
  <c r="P489" i="1"/>
  <c r="W489" i="1"/>
  <c r="V489" i="1"/>
  <c r="R489" i="1"/>
  <c r="Q489" i="1"/>
  <c r="S489" i="1"/>
  <c r="U489" i="1" s="1"/>
  <c r="X489" i="1"/>
  <c r="Z489" i="1" s="1"/>
  <c r="P485" i="1"/>
  <c r="W485" i="1"/>
  <c r="V485" i="1"/>
  <c r="Z485" i="1" s="1"/>
  <c r="R485" i="1"/>
  <c r="Q485" i="1"/>
  <c r="U485" i="1" s="1"/>
  <c r="X485" i="1"/>
  <c r="S485" i="1"/>
  <c r="P481" i="1"/>
  <c r="W481" i="1"/>
  <c r="V481" i="1"/>
  <c r="R481" i="1"/>
  <c r="Q481" i="1"/>
  <c r="S481" i="1"/>
  <c r="U481" i="1" s="1"/>
  <c r="X481" i="1"/>
  <c r="Z481" i="1" s="1"/>
  <c r="P477" i="1"/>
  <c r="W477" i="1"/>
  <c r="V477" i="1"/>
  <c r="Z477" i="1" s="1"/>
  <c r="R477" i="1"/>
  <c r="Q477" i="1"/>
  <c r="U477" i="1" s="1"/>
  <c r="S477" i="1"/>
  <c r="X477" i="1"/>
  <c r="P473" i="1"/>
  <c r="W473" i="1"/>
  <c r="V473" i="1"/>
  <c r="R473" i="1"/>
  <c r="Q473" i="1"/>
  <c r="X473" i="1"/>
  <c r="S473" i="1"/>
  <c r="P469" i="1"/>
  <c r="W469" i="1"/>
  <c r="V469" i="1"/>
  <c r="R469" i="1"/>
  <c r="Q469" i="1"/>
  <c r="S469" i="1"/>
  <c r="X469" i="1"/>
  <c r="P465" i="1"/>
  <c r="W465" i="1"/>
  <c r="V465" i="1"/>
  <c r="R465" i="1"/>
  <c r="Q465" i="1"/>
  <c r="S465" i="1"/>
  <c r="U465" i="1" s="1"/>
  <c r="X465" i="1"/>
  <c r="Z465" i="1" s="1"/>
  <c r="P461" i="1"/>
  <c r="W461" i="1"/>
  <c r="V461" i="1"/>
  <c r="R461" i="1"/>
  <c r="Q461" i="1"/>
  <c r="X461" i="1"/>
  <c r="S461" i="1"/>
  <c r="P457" i="1"/>
  <c r="W457" i="1"/>
  <c r="V457" i="1"/>
  <c r="R457" i="1"/>
  <c r="Q457" i="1"/>
  <c r="S457" i="1"/>
  <c r="U457" i="1" s="1"/>
  <c r="X457" i="1"/>
  <c r="Z457" i="1" s="1"/>
  <c r="P453" i="1"/>
  <c r="W453" i="1"/>
  <c r="V453" i="1"/>
  <c r="R453" i="1"/>
  <c r="Q453" i="1"/>
  <c r="S453" i="1"/>
  <c r="X453" i="1"/>
  <c r="P449" i="1"/>
  <c r="W449" i="1"/>
  <c r="V449" i="1"/>
  <c r="R449" i="1"/>
  <c r="Q449" i="1"/>
  <c r="X449" i="1"/>
  <c r="S449" i="1"/>
  <c r="P445" i="1"/>
  <c r="W445" i="1"/>
  <c r="V445" i="1"/>
  <c r="Z445" i="1" s="1"/>
  <c r="R445" i="1"/>
  <c r="Q445" i="1"/>
  <c r="U445" i="1" s="1"/>
  <c r="S445" i="1"/>
  <c r="X445" i="1"/>
  <c r="P441" i="1"/>
  <c r="W441" i="1"/>
  <c r="V441" i="1"/>
  <c r="R441" i="1"/>
  <c r="Q441" i="1"/>
  <c r="X441" i="1"/>
  <c r="Z441" i="1" s="1"/>
  <c r="S441" i="1"/>
  <c r="U441" i="1" s="1"/>
  <c r="P437" i="1"/>
  <c r="W437" i="1"/>
  <c r="V437" i="1"/>
  <c r="R437" i="1"/>
  <c r="Q437" i="1"/>
  <c r="X437" i="1"/>
  <c r="S437" i="1"/>
  <c r="P433" i="1"/>
  <c r="W433" i="1"/>
  <c r="V433" i="1"/>
  <c r="R433" i="1"/>
  <c r="Q433" i="1"/>
  <c r="S433" i="1"/>
  <c r="U433" i="1" s="1"/>
  <c r="X433" i="1"/>
  <c r="Z433" i="1" s="1"/>
  <c r="P429" i="1"/>
  <c r="W429" i="1"/>
  <c r="V429" i="1"/>
  <c r="R429" i="1"/>
  <c r="Q429" i="1"/>
  <c r="X429" i="1"/>
  <c r="Z429" i="1" s="1"/>
  <c r="S429" i="1"/>
  <c r="U429" i="1" s="1"/>
  <c r="P425" i="1"/>
  <c r="W425" i="1"/>
  <c r="V425" i="1"/>
  <c r="R425" i="1"/>
  <c r="Q425" i="1"/>
  <c r="S425" i="1"/>
  <c r="U425" i="1" s="1"/>
  <c r="X425" i="1"/>
  <c r="Z425" i="1" s="1"/>
  <c r="W421" i="1"/>
  <c r="V421" i="1"/>
  <c r="R421" i="1"/>
  <c r="Q421" i="1"/>
  <c r="X421" i="1"/>
  <c r="S421" i="1"/>
  <c r="P417" i="1"/>
  <c r="W417" i="1"/>
  <c r="V417" i="1"/>
  <c r="R417" i="1"/>
  <c r="Q417" i="1"/>
  <c r="S417" i="1"/>
  <c r="X417" i="1"/>
  <c r="P413" i="1"/>
  <c r="W413" i="1"/>
  <c r="V413" i="1"/>
  <c r="R413" i="1"/>
  <c r="Q413" i="1"/>
  <c r="X413" i="1"/>
  <c r="Z413" i="1" s="1"/>
  <c r="S413" i="1"/>
  <c r="U413" i="1" s="1"/>
  <c r="P409" i="1"/>
  <c r="W409" i="1"/>
  <c r="V409" i="1"/>
  <c r="R409" i="1"/>
  <c r="Q409" i="1"/>
  <c r="S409" i="1"/>
  <c r="X409" i="1"/>
  <c r="P405" i="1"/>
  <c r="W405" i="1"/>
  <c r="V405" i="1"/>
  <c r="R405" i="1"/>
  <c r="Q405" i="1"/>
  <c r="S405" i="1"/>
  <c r="U405" i="1" s="1"/>
  <c r="X405" i="1"/>
  <c r="Z405" i="1" s="1"/>
  <c r="P401" i="1"/>
  <c r="W401" i="1"/>
  <c r="V401" i="1"/>
  <c r="R401" i="1"/>
  <c r="Q401" i="1"/>
  <c r="X401" i="1"/>
  <c r="S401" i="1"/>
  <c r="P397" i="1"/>
  <c r="W397" i="1"/>
  <c r="V397" i="1"/>
  <c r="R397" i="1"/>
  <c r="Q397" i="1"/>
  <c r="S397" i="1"/>
  <c r="U397" i="1" s="1"/>
  <c r="X397" i="1"/>
  <c r="Z397" i="1" s="1"/>
  <c r="P393" i="1"/>
  <c r="W393" i="1"/>
  <c r="V393" i="1"/>
  <c r="R393" i="1"/>
  <c r="Q393" i="1"/>
  <c r="X393" i="1"/>
  <c r="S393" i="1"/>
  <c r="P389" i="1"/>
  <c r="W389" i="1"/>
  <c r="V389" i="1"/>
  <c r="R389" i="1"/>
  <c r="Q389" i="1"/>
  <c r="X389" i="1"/>
  <c r="S389" i="1"/>
  <c r="P385" i="1"/>
  <c r="W385" i="1"/>
  <c r="V385" i="1"/>
  <c r="R385" i="1"/>
  <c r="Q385" i="1"/>
  <c r="X385" i="1"/>
  <c r="S385" i="1"/>
  <c r="P381" i="1"/>
  <c r="W381" i="1"/>
  <c r="V381" i="1"/>
  <c r="Z381" i="1" s="1"/>
  <c r="R381" i="1"/>
  <c r="Q381" i="1"/>
  <c r="U381" i="1" s="1"/>
  <c r="S381" i="1"/>
  <c r="X381" i="1"/>
  <c r="P377" i="1"/>
  <c r="W377" i="1"/>
  <c r="V377" i="1"/>
  <c r="R377" i="1"/>
  <c r="Q377" i="1"/>
  <c r="X377" i="1"/>
  <c r="S377" i="1"/>
  <c r="P373" i="1"/>
  <c r="W373" i="1"/>
  <c r="V373" i="1"/>
  <c r="R373" i="1"/>
  <c r="Q373" i="1"/>
  <c r="S373" i="1"/>
  <c r="X373" i="1"/>
  <c r="P369" i="1"/>
  <c r="W369" i="1"/>
  <c r="V369" i="1"/>
  <c r="R369" i="1"/>
  <c r="Q369" i="1"/>
  <c r="S369" i="1"/>
  <c r="U369" i="1" s="1"/>
  <c r="X369" i="1"/>
  <c r="Z369" i="1" s="1"/>
  <c r="P365" i="1"/>
  <c r="W365" i="1"/>
  <c r="V365" i="1"/>
  <c r="R365" i="1"/>
  <c r="Q365" i="1"/>
  <c r="S365" i="1"/>
  <c r="U365" i="1" s="1"/>
  <c r="X365" i="1"/>
  <c r="Z365" i="1" s="1"/>
  <c r="P361" i="1"/>
  <c r="W361" i="1"/>
  <c r="V361" i="1"/>
  <c r="R361" i="1"/>
  <c r="Q361" i="1"/>
  <c r="S361" i="1"/>
  <c r="X361" i="1"/>
  <c r="P357" i="1"/>
  <c r="W357" i="1"/>
  <c r="V357" i="1"/>
  <c r="R357" i="1"/>
  <c r="Q357" i="1"/>
  <c r="S357" i="1"/>
  <c r="X357" i="1"/>
  <c r="P353" i="1"/>
  <c r="W353" i="1"/>
  <c r="V353" i="1"/>
  <c r="Z353" i="1" s="1"/>
  <c r="R353" i="1"/>
  <c r="Q353" i="1"/>
  <c r="U353" i="1" s="1"/>
  <c r="X353" i="1"/>
  <c r="S353" i="1"/>
  <c r="P349" i="1"/>
  <c r="W349" i="1"/>
  <c r="V349" i="1"/>
  <c r="R349" i="1"/>
  <c r="Q349" i="1"/>
  <c r="S349" i="1"/>
  <c r="U349" i="1" s="1"/>
  <c r="X349" i="1"/>
  <c r="Z349" i="1" s="1"/>
  <c r="P345" i="1"/>
  <c r="W345" i="1"/>
  <c r="V345" i="1"/>
  <c r="R345" i="1"/>
  <c r="Q345" i="1"/>
  <c r="S345" i="1"/>
  <c r="X345" i="1"/>
  <c r="P341" i="1"/>
  <c r="W341" i="1"/>
  <c r="V341" i="1"/>
  <c r="R341" i="1"/>
  <c r="Q341" i="1"/>
  <c r="S341" i="1"/>
  <c r="X341" i="1"/>
  <c r="W337" i="1"/>
  <c r="V337" i="1"/>
  <c r="R337" i="1"/>
  <c r="Q337" i="1"/>
  <c r="X337" i="1"/>
  <c r="S337" i="1"/>
  <c r="P333" i="1"/>
  <c r="W333" i="1"/>
  <c r="V333" i="1"/>
  <c r="R333" i="1"/>
  <c r="Q333" i="1"/>
  <c r="S333" i="1"/>
  <c r="X333" i="1"/>
  <c r="P329" i="1"/>
  <c r="W329" i="1"/>
  <c r="V329" i="1"/>
  <c r="R329" i="1"/>
  <c r="Q329" i="1"/>
  <c r="X329" i="1"/>
  <c r="S329" i="1"/>
  <c r="P325" i="1"/>
  <c r="W325" i="1"/>
  <c r="V325" i="1"/>
  <c r="R325" i="1"/>
  <c r="Q325" i="1"/>
  <c r="S325" i="1"/>
  <c r="X325" i="1"/>
  <c r="P321" i="1"/>
  <c r="W321" i="1"/>
  <c r="V321" i="1"/>
  <c r="R321" i="1"/>
  <c r="Q321" i="1"/>
  <c r="S321" i="1"/>
  <c r="U321" i="1" s="1"/>
  <c r="X321" i="1"/>
  <c r="Z321" i="1" s="1"/>
  <c r="P317" i="1"/>
  <c r="W317" i="1"/>
  <c r="V317" i="1"/>
  <c r="R317" i="1"/>
  <c r="Q317" i="1"/>
  <c r="S317" i="1"/>
  <c r="X317" i="1"/>
  <c r="P313" i="1"/>
  <c r="W313" i="1"/>
  <c r="V313" i="1"/>
  <c r="R313" i="1"/>
  <c r="Q313" i="1"/>
  <c r="X313" i="1"/>
  <c r="S313" i="1"/>
  <c r="P309" i="1"/>
  <c r="W309" i="1"/>
  <c r="V309" i="1"/>
  <c r="R309" i="1"/>
  <c r="Q309" i="1"/>
  <c r="S309" i="1"/>
  <c r="X309" i="1"/>
  <c r="P305" i="1"/>
  <c r="W305" i="1"/>
  <c r="V305" i="1"/>
  <c r="R305" i="1"/>
  <c r="Q305" i="1"/>
  <c r="X305" i="1"/>
  <c r="S305" i="1"/>
  <c r="P301" i="1"/>
  <c r="W301" i="1"/>
  <c r="V301" i="1"/>
  <c r="R301" i="1"/>
  <c r="Q301" i="1"/>
  <c r="S301" i="1"/>
  <c r="U301" i="1" s="1"/>
  <c r="X301" i="1"/>
  <c r="Z301" i="1" s="1"/>
  <c r="P297" i="1"/>
  <c r="W297" i="1"/>
  <c r="V297" i="1"/>
  <c r="R297" i="1"/>
  <c r="Q297" i="1"/>
  <c r="X297" i="1"/>
  <c r="S297" i="1"/>
  <c r="P293" i="1"/>
  <c r="W293" i="1"/>
  <c r="V293" i="1"/>
  <c r="Z293" i="1" s="1"/>
  <c r="R293" i="1"/>
  <c r="Q293" i="1"/>
  <c r="U293" i="1" s="1"/>
  <c r="X293" i="1"/>
  <c r="S293" i="1"/>
  <c r="P289" i="1"/>
  <c r="W289" i="1"/>
  <c r="V289" i="1"/>
  <c r="R289" i="1"/>
  <c r="Q289" i="1"/>
  <c r="S289" i="1"/>
  <c r="X289" i="1"/>
  <c r="P285" i="1"/>
  <c r="W285" i="1"/>
  <c r="V285" i="1"/>
  <c r="R285" i="1"/>
  <c r="Q285" i="1"/>
  <c r="S285" i="1"/>
  <c r="X285" i="1"/>
  <c r="P281" i="1"/>
  <c r="W281" i="1"/>
  <c r="V281" i="1"/>
  <c r="R281" i="1"/>
  <c r="Q281" i="1"/>
  <c r="X281" i="1"/>
  <c r="Z281" i="1" s="1"/>
  <c r="S281" i="1"/>
  <c r="U281" i="1" s="1"/>
  <c r="P277" i="1"/>
  <c r="W277" i="1"/>
  <c r="V277" i="1"/>
  <c r="R277" i="1"/>
  <c r="Q277" i="1"/>
  <c r="S277" i="1"/>
  <c r="X277" i="1"/>
  <c r="W273" i="1"/>
  <c r="V273" i="1"/>
  <c r="R273" i="1"/>
  <c r="Q273" i="1"/>
  <c r="S273" i="1"/>
  <c r="X273" i="1"/>
  <c r="P269" i="1"/>
  <c r="W269" i="1"/>
  <c r="V269" i="1"/>
  <c r="R269" i="1"/>
  <c r="Q269" i="1"/>
  <c r="S269" i="1"/>
  <c r="U269" i="1" s="1"/>
  <c r="X269" i="1"/>
  <c r="Z269" i="1" s="1"/>
  <c r="W265" i="1"/>
  <c r="V265" i="1"/>
  <c r="R265" i="1"/>
  <c r="Q265" i="1"/>
  <c r="S265" i="1"/>
  <c r="X265" i="1"/>
  <c r="P261" i="1"/>
  <c r="W261" i="1"/>
  <c r="V261" i="1"/>
  <c r="R261" i="1"/>
  <c r="Q261" i="1"/>
  <c r="X261" i="1"/>
  <c r="S261" i="1"/>
  <c r="P257" i="1"/>
  <c r="W257" i="1"/>
  <c r="V257" i="1"/>
  <c r="R257" i="1"/>
  <c r="Q257" i="1"/>
  <c r="S257" i="1"/>
  <c r="X257" i="1"/>
  <c r="P253" i="1"/>
  <c r="W253" i="1"/>
  <c r="V253" i="1"/>
  <c r="R253" i="1"/>
  <c r="Q253" i="1"/>
  <c r="S253" i="1"/>
  <c r="U253" i="1" s="1"/>
  <c r="X253" i="1"/>
  <c r="Z253" i="1" s="1"/>
  <c r="P249" i="1"/>
  <c r="W249" i="1"/>
  <c r="V249" i="1"/>
  <c r="R249" i="1"/>
  <c r="Q249" i="1"/>
  <c r="X249" i="1"/>
  <c r="S249" i="1"/>
  <c r="P245" i="1"/>
  <c r="W245" i="1"/>
  <c r="V245" i="1"/>
  <c r="R245" i="1"/>
  <c r="Q245" i="1"/>
  <c r="X245" i="1"/>
  <c r="S245" i="1"/>
  <c r="P241" i="1"/>
  <c r="W241" i="1"/>
  <c r="V241" i="1"/>
  <c r="R241" i="1"/>
  <c r="Q241" i="1"/>
  <c r="X241" i="1"/>
  <c r="Z241" i="1" s="1"/>
  <c r="S241" i="1"/>
  <c r="U241" i="1" s="1"/>
  <c r="P237" i="1"/>
  <c r="W237" i="1"/>
  <c r="V237" i="1"/>
  <c r="Z237" i="1" s="1"/>
  <c r="R237" i="1"/>
  <c r="Q237" i="1"/>
  <c r="U237" i="1" s="1"/>
  <c r="S237" i="1"/>
  <c r="X237" i="1"/>
  <c r="P233" i="1"/>
  <c r="W233" i="1"/>
  <c r="V233" i="1"/>
  <c r="R233" i="1"/>
  <c r="Q233" i="1"/>
  <c r="X233" i="1"/>
  <c r="Z233" i="1" s="1"/>
  <c r="S233" i="1"/>
  <c r="U233" i="1" s="1"/>
  <c r="P229" i="1"/>
  <c r="W229" i="1"/>
  <c r="V229" i="1"/>
  <c r="R229" i="1"/>
  <c r="Q229" i="1"/>
  <c r="S229" i="1"/>
  <c r="X229" i="1"/>
  <c r="P225" i="1"/>
  <c r="W225" i="1"/>
  <c r="V225" i="1"/>
  <c r="R225" i="1"/>
  <c r="Q225" i="1"/>
  <c r="X225" i="1"/>
  <c r="S225" i="1"/>
  <c r="P221" i="1"/>
  <c r="W221" i="1"/>
  <c r="V221" i="1"/>
  <c r="R221" i="1"/>
  <c r="Q221" i="1"/>
  <c r="X221" i="1"/>
  <c r="S221" i="1"/>
  <c r="P217" i="1"/>
  <c r="W217" i="1"/>
  <c r="V217" i="1"/>
  <c r="R217" i="1"/>
  <c r="Q217" i="1"/>
  <c r="X217" i="1"/>
  <c r="S217" i="1"/>
  <c r="P213" i="1"/>
  <c r="W213" i="1"/>
  <c r="V213" i="1"/>
  <c r="R213" i="1"/>
  <c r="Q213" i="1"/>
  <c r="S213" i="1"/>
  <c r="X213" i="1"/>
  <c r="P209" i="1"/>
  <c r="W209" i="1"/>
  <c r="V209" i="1"/>
  <c r="Z209" i="1" s="1"/>
  <c r="R209" i="1"/>
  <c r="Q209" i="1"/>
  <c r="U209" i="1" s="1"/>
  <c r="S209" i="1"/>
  <c r="X209" i="1"/>
  <c r="P205" i="1"/>
  <c r="W205" i="1"/>
  <c r="V205" i="1"/>
  <c r="R205" i="1"/>
  <c r="Q205" i="1"/>
  <c r="S205" i="1"/>
  <c r="X205" i="1"/>
  <c r="P201" i="1"/>
  <c r="W201" i="1"/>
  <c r="V201" i="1"/>
  <c r="Z201" i="1" s="1"/>
  <c r="R201" i="1"/>
  <c r="Q201" i="1"/>
  <c r="U201" i="1" s="1"/>
  <c r="X201" i="1"/>
  <c r="S201" i="1"/>
  <c r="P197" i="1"/>
  <c r="W197" i="1"/>
  <c r="V197" i="1"/>
  <c r="Z197" i="1" s="1"/>
  <c r="R197" i="1"/>
  <c r="Q197" i="1"/>
  <c r="U197" i="1" s="1"/>
  <c r="S197" i="1"/>
  <c r="X197" i="1"/>
  <c r="P193" i="1"/>
  <c r="W193" i="1"/>
  <c r="V193" i="1"/>
  <c r="Z193" i="1" s="1"/>
  <c r="R193" i="1"/>
  <c r="Q193" i="1"/>
  <c r="U193" i="1" s="1"/>
  <c r="X193" i="1"/>
  <c r="S193" i="1"/>
  <c r="P189" i="1"/>
  <c r="W189" i="1"/>
  <c r="V189" i="1"/>
  <c r="R189" i="1"/>
  <c r="Q189" i="1"/>
  <c r="X189" i="1"/>
  <c r="S189" i="1"/>
  <c r="P185" i="1"/>
  <c r="W185" i="1"/>
  <c r="V185" i="1"/>
  <c r="R185" i="1"/>
  <c r="Q185" i="1"/>
  <c r="X185" i="1"/>
  <c r="S185" i="1"/>
  <c r="P181" i="1"/>
  <c r="W181" i="1"/>
  <c r="V181" i="1"/>
  <c r="R181" i="1"/>
  <c r="Q181" i="1"/>
  <c r="S181" i="1"/>
  <c r="X181" i="1"/>
  <c r="P177" i="1"/>
  <c r="W177" i="1"/>
  <c r="V177" i="1"/>
  <c r="R177" i="1"/>
  <c r="Q177" i="1"/>
  <c r="X177" i="1"/>
  <c r="S177" i="1"/>
  <c r="P173" i="1"/>
  <c r="W173" i="1"/>
  <c r="V173" i="1"/>
  <c r="R173" i="1"/>
  <c r="Q173" i="1"/>
  <c r="S173" i="1"/>
  <c r="X173" i="1"/>
  <c r="P169" i="1"/>
  <c r="W169" i="1"/>
  <c r="V169" i="1"/>
  <c r="R169" i="1"/>
  <c r="Q169" i="1"/>
  <c r="S169" i="1"/>
  <c r="X169" i="1"/>
  <c r="P165" i="1"/>
  <c r="W165" i="1"/>
  <c r="V165" i="1"/>
  <c r="R165" i="1"/>
  <c r="Q165" i="1"/>
  <c r="X165" i="1"/>
  <c r="S165" i="1"/>
  <c r="P161" i="1"/>
  <c r="W161" i="1"/>
  <c r="V161" i="1"/>
  <c r="R161" i="1"/>
  <c r="Q161" i="1"/>
  <c r="X161" i="1"/>
  <c r="S161" i="1"/>
  <c r="P157" i="1"/>
  <c r="W157" i="1"/>
  <c r="V157" i="1"/>
  <c r="R157" i="1"/>
  <c r="Q157" i="1"/>
  <c r="X157" i="1"/>
  <c r="Z157" i="1" s="1"/>
  <c r="S157" i="1"/>
  <c r="U157" i="1" s="1"/>
  <c r="P153" i="1"/>
  <c r="W153" i="1"/>
  <c r="V153" i="1"/>
  <c r="R153" i="1"/>
  <c r="Q153" i="1"/>
  <c r="S153" i="1"/>
  <c r="U153" i="1" s="1"/>
  <c r="X153" i="1"/>
  <c r="Z153" i="1" s="1"/>
  <c r="P149" i="1"/>
  <c r="W149" i="1"/>
  <c r="V149" i="1"/>
  <c r="R149" i="1"/>
  <c r="Q149" i="1"/>
  <c r="X149" i="1"/>
  <c r="S149" i="1"/>
  <c r="P145" i="1"/>
  <c r="W145" i="1"/>
  <c r="V145" i="1"/>
  <c r="R145" i="1"/>
  <c r="Q145" i="1"/>
  <c r="S145" i="1"/>
  <c r="X145" i="1"/>
  <c r="P141" i="1"/>
  <c r="W141" i="1"/>
  <c r="V141" i="1"/>
  <c r="Z141" i="1" s="1"/>
  <c r="R141" i="1"/>
  <c r="Q141" i="1"/>
  <c r="U141" i="1" s="1"/>
  <c r="S141" i="1"/>
  <c r="X141" i="1"/>
  <c r="P137" i="1"/>
  <c r="W137" i="1"/>
  <c r="V137" i="1"/>
  <c r="R137" i="1"/>
  <c r="Q137" i="1"/>
  <c r="X137" i="1"/>
  <c r="S137" i="1"/>
  <c r="P133" i="1"/>
  <c r="W133" i="1"/>
  <c r="V133" i="1"/>
  <c r="R133" i="1"/>
  <c r="Q133" i="1"/>
  <c r="X133" i="1"/>
  <c r="Z133" i="1" s="1"/>
  <c r="S133" i="1"/>
  <c r="U133" i="1" s="1"/>
  <c r="P129" i="1"/>
  <c r="W129" i="1"/>
  <c r="V129" i="1"/>
  <c r="Z129" i="1" s="1"/>
  <c r="R129" i="1"/>
  <c r="Q129" i="1"/>
  <c r="U129" i="1" s="1"/>
  <c r="S129" i="1"/>
  <c r="X129" i="1"/>
  <c r="P125" i="1"/>
  <c r="W125" i="1"/>
  <c r="V125" i="1"/>
  <c r="R125" i="1"/>
  <c r="Q125" i="1"/>
  <c r="X125" i="1"/>
  <c r="S125" i="1"/>
  <c r="P121" i="1"/>
  <c r="W121" i="1"/>
  <c r="V121" i="1"/>
  <c r="R121" i="1"/>
  <c r="Q121" i="1"/>
  <c r="S121" i="1"/>
  <c r="U121" i="1" s="1"/>
  <c r="X121" i="1"/>
  <c r="Z121" i="1" s="1"/>
  <c r="P117" i="1"/>
  <c r="W117" i="1"/>
  <c r="V117" i="1"/>
  <c r="R117" i="1"/>
  <c r="Q117" i="1"/>
  <c r="S117" i="1"/>
  <c r="X117" i="1"/>
  <c r="P113" i="1"/>
  <c r="W113" i="1"/>
  <c r="V113" i="1"/>
  <c r="R113" i="1"/>
  <c r="Q113" i="1"/>
  <c r="X113" i="1"/>
  <c r="S113" i="1"/>
  <c r="P109" i="1"/>
  <c r="W109" i="1"/>
  <c r="V109" i="1"/>
  <c r="Z109" i="1" s="1"/>
  <c r="R109" i="1"/>
  <c r="Q109" i="1"/>
  <c r="U109" i="1" s="1"/>
  <c r="S109" i="1"/>
  <c r="X109" i="1"/>
  <c r="P105" i="1"/>
  <c r="W105" i="1"/>
  <c r="V105" i="1"/>
  <c r="R105" i="1"/>
  <c r="Q105" i="1"/>
  <c r="S105" i="1"/>
  <c r="X105" i="1"/>
  <c r="P101" i="1"/>
  <c r="W101" i="1"/>
  <c r="V101" i="1"/>
  <c r="R101" i="1"/>
  <c r="Q101" i="1"/>
  <c r="X101" i="1"/>
  <c r="S101" i="1"/>
  <c r="P97" i="1"/>
  <c r="W97" i="1"/>
  <c r="V97" i="1"/>
  <c r="R97" i="1"/>
  <c r="Q97" i="1"/>
  <c r="S97" i="1"/>
  <c r="U97" i="1" s="1"/>
  <c r="X97" i="1"/>
  <c r="Z97" i="1" s="1"/>
  <c r="P93" i="1"/>
  <c r="W93" i="1"/>
  <c r="V93" i="1"/>
  <c r="R93" i="1"/>
  <c r="Q93" i="1"/>
  <c r="S93" i="1"/>
  <c r="X93" i="1"/>
  <c r="P89" i="1"/>
  <c r="W89" i="1"/>
  <c r="V89" i="1"/>
  <c r="R89" i="1"/>
  <c r="Q89" i="1"/>
  <c r="X89" i="1"/>
  <c r="S89" i="1"/>
  <c r="P85" i="1"/>
  <c r="W85" i="1"/>
  <c r="V85" i="1"/>
  <c r="R85" i="1"/>
  <c r="Q85" i="1"/>
  <c r="X85" i="1"/>
  <c r="S85" i="1"/>
  <c r="P81" i="1"/>
  <c r="W81" i="1"/>
  <c r="V81" i="1"/>
  <c r="R81" i="1"/>
  <c r="Q81" i="1"/>
  <c r="X81" i="1"/>
  <c r="S81" i="1"/>
  <c r="P77" i="1"/>
  <c r="W77" i="1"/>
  <c r="V77" i="1"/>
  <c r="R77" i="1"/>
  <c r="Q77" i="1"/>
  <c r="X77" i="1"/>
  <c r="Z77" i="1" s="1"/>
  <c r="S77" i="1"/>
  <c r="U77" i="1" s="1"/>
  <c r="P73" i="1"/>
  <c r="W73" i="1"/>
  <c r="V73" i="1"/>
  <c r="R73" i="1"/>
  <c r="Q73" i="1"/>
  <c r="X73" i="1"/>
  <c r="S73" i="1"/>
  <c r="P69" i="1"/>
  <c r="W69" i="1"/>
  <c r="V69" i="1"/>
  <c r="R69" i="1"/>
  <c r="Q69" i="1"/>
  <c r="S69" i="1"/>
  <c r="U69" i="1" s="1"/>
  <c r="X69" i="1"/>
  <c r="Z69" i="1" s="1"/>
  <c r="P65" i="1"/>
  <c r="W65" i="1"/>
  <c r="V65" i="1"/>
  <c r="R65" i="1"/>
  <c r="Q65" i="1"/>
  <c r="S65" i="1"/>
  <c r="X65" i="1"/>
  <c r="P61" i="1"/>
  <c r="W61" i="1"/>
  <c r="V61" i="1"/>
  <c r="R61" i="1"/>
  <c r="Q61" i="1"/>
  <c r="S61" i="1"/>
  <c r="X61" i="1"/>
  <c r="P57" i="1"/>
  <c r="W57" i="1"/>
  <c r="V57" i="1"/>
  <c r="R57" i="1"/>
  <c r="Q57" i="1"/>
  <c r="S57" i="1"/>
  <c r="U57" i="1" s="1"/>
  <c r="X57" i="1"/>
  <c r="Z57" i="1" s="1"/>
  <c r="P53" i="1"/>
  <c r="W53" i="1"/>
  <c r="V53" i="1"/>
  <c r="R53" i="1"/>
  <c r="Q53" i="1"/>
  <c r="S53" i="1"/>
  <c r="U53" i="1" s="1"/>
  <c r="X53" i="1"/>
  <c r="Z53" i="1" s="1"/>
  <c r="P49" i="1"/>
  <c r="W49" i="1"/>
  <c r="V49" i="1"/>
  <c r="R49" i="1"/>
  <c r="Q49" i="1"/>
  <c r="S49" i="1"/>
  <c r="X49" i="1"/>
  <c r="P45" i="1"/>
  <c r="W45" i="1"/>
  <c r="V45" i="1"/>
  <c r="R45" i="1"/>
  <c r="Q45" i="1"/>
  <c r="S45" i="1"/>
  <c r="X45" i="1"/>
  <c r="W41" i="1"/>
  <c r="V41" i="1"/>
  <c r="R41" i="1"/>
  <c r="Q41" i="1"/>
  <c r="X41" i="1"/>
  <c r="S41" i="1"/>
  <c r="W37" i="1"/>
  <c r="V37" i="1"/>
  <c r="R37" i="1"/>
  <c r="Q37" i="1"/>
  <c r="X37" i="1"/>
  <c r="S37" i="1"/>
  <c r="P33" i="1"/>
  <c r="W33" i="1"/>
  <c r="V33" i="1"/>
  <c r="R33" i="1"/>
  <c r="Q33" i="1"/>
  <c r="S33" i="1"/>
  <c r="X33" i="1"/>
  <c r="P29" i="1"/>
  <c r="W29" i="1"/>
  <c r="V29" i="1"/>
  <c r="R29" i="1"/>
  <c r="Q29" i="1"/>
  <c r="X29" i="1"/>
  <c r="S29" i="1"/>
  <c r="W25" i="1"/>
  <c r="V25" i="1"/>
  <c r="R25" i="1"/>
  <c r="Q25" i="1"/>
  <c r="S25" i="1"/>
  <c r="X25" i="1"/>
  <c r="P21" i="1"/>
  <c r="W21" i="1"/>
  <c r="V21" i="1"/>
  <c r="R21" i="1"/>
  <c r="Q21" i="1"/>
  <c r="S21" i="1"/>
  <c r="X21" i="1"/>
  <c r="W17" i="1"/>
  <c r="V17" i="1"/>
  <c r="R17" i="1"/>
  <c r="Q17" i="1"/>
  <c r="S17" i="1"/>
  <c r="X17" i="1"/>
  <c r="P13" i="1"/>
  <c r="W13" i="1"/>
  <c r="V13" i="1"/>
  <c r="R13" i="1"/>
  <c r="Q13" i="1"/>
  <c r="X13" i="1"/>
  <c r="S13" i="1"/>
  <c r="P9" i="1"/>
  <c r="W9" i="1"/>
  <c r="V9" i="1"/>
  <c r="R9" i="1"/>
  <c r="Q9" i="1"/>
  <c r="S9" i="1"/>
  <c r="X9" i="1"/>
  <c r="V6" i="1"/>
  <c r="Q6" i="1"/>
  <c r="R6" i="1"/>
  <c r="W6" i="1"/>
  <c r="X6" i="1"/>
  <c r="S6" i="1"/>
  <c r="M7" i="1"/>
  <c r="M8" i="1"/>
  <c r="M30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627" i="1"/>
  <c r="M623" i="1"/>
  <c r="M619" i="1"/>
  <c r="M615" i="1"/>
  <c r="M611" i="1"/>
  <c r="M607" i="1"/>
  <c r="M603" i="1"/>
  <c r="M599" i="1"/>
  <c r="M595" i="1"/>
  <c r="M591" i="1"/>
  <c r="M587" i="1"/>
  <c r="M583" i="1"/>
  <c r="M579" i="1"/>
  <c r="M575" i="1"/>
  <c r="M571" i="1"/>
  <c r="M567" i="1"/>
  <c r="M563" i="1"/>
  <c r="M559" i="1"/>
  <c r="M555" i="1"/>
  <c r="M551" i="1"/>
  <c r="M547" i="1"/>
  <c r="M543" i="1"/>
  <c r="M539" i="1"/>
  <c r="M535" i="1"/>
  <c r="M531" i="1"/>
  <c r="M527" i="1"/>
  <c r="M523" i="1"/>
  <c r="M519" i="1"/>
  <c r="M515" i="1"/>
  <c r="M511" i="1"/>
  <c r="M507" i="1"/>
  <c r="M503" i="1"/>
  <c r="M499" i="1"/>
  <c r="M495" i="1"/>
  <c r="M491" i="1"/>
  <c r="M487" i="1"/>
  <c r="M483" i="1"/>
  <c r="M479" i="1"/>
  <c r="M475" i="1"/>
  <c r="M471" i="1"/>
  <c r="M467" i="1"/>
  <c r="M463" i="1"/>
  <c r="M459" i="1"/>
  <c r="M455" i="1"/>
  <c r="M451" i="1"/>
  <c r="M447" i="1"/>
  <c r="M443" i="1"/>
  <c r="M439" i="1"/>
  <c r="M435" i="1"/>
  <c r="M431" i="1"/>
  <c r="M427" i="1"/>
  <c r="M423" i="1"/>
  <c r="M419" i="1"/>
  <c r="M415" i="1"/>
  <c r="M411" i="1"/>
  <c r="M407" i="1"/>
  <c r="M403" i="1"/>
  <c r="M399" i="1"/>
  <c r="M395" i="1"/>
  <c r="M391" i="1"/>
  <c r="M387" i="1"/>
  <c r="M383" i="1"/>
  <c r="M379" i="1"/>
  <c r="M375" i="1"/>
  <c r="M371" i="1"/>
  <c r="M367" i="1"/>
  <c r="M363" i="1"/>
  <c r="M359" i="1"/>
  <c r="M355" i="1"/>
  <c r="M351" i="1"/>
  <c r="M347" i="1"/>
  <c r="M343" i="1"/>
  <c r="M339" i="1"/>
  <c r="M335" i="1"/>
  <c r="M331" i="1"/>
  <c r="M327" i="1"/>
  <c r="M323" i="1"/>
  <c r="M319" i="1"/>
  <c r="M315" i="1"/>
  <c r="M311" i="1"/>
  <c r="M307" i="1"/>
  <c r="M303" i="1"/>
  <c r="M299" i="1"/>
  <c r="M295" i="1"/>
  <c r="M291" i="1"/>
  <c r="M287" i="1"/>
  <c r="M283" i="1"/>
  <c r="M279" i="1"/>
  <c r="M275" i="1"/>
  <c r="M271" i="1"/>
  <c r="M267" i="1"/>
  <c r="M263" i="1"/>
  <c r="M259" i="1"/>
  <c r="M255" i="1"/>
  <c r="M251" i="1"/>
  <c r="M247" i="1"/>
  <c r="M243" i="1"/>
  <c r="M239" i="1"/>
  <c r="M235" i="1"/>
  <c r="M231" i="1"/>
  <c r="M227" i="1"/>
  <c r="M223" i="1"/>
  <c r="M219" i="1"/>
  <c r="M215" i="1"/>
  <c r="M211" i="1"/>
  <c r="M207" i="1"/>
  <c r="M203" i="1"/>
  <c r="M199" i="1"/>
  <c r="M195" i="1"/>
  <c r="M191" i="1"/>
  <c r="M187" i="1"/>
  <c r="M183" i="1"/>
  <c r="M179" i="1"/>
  <c r="M175" i="1"/>
  <c r="M171" i="1"/>
  <c r="M167" i="1"/>
  <c r="M163" i="1"/>
  <c r="M159" i="1"/>
  <c r="M155" i="1"/>
  <c r="M151" i="1"/>
  <c r="M147" i="1"/>
  <c r="M143" i="1"/>
  <c r="M139" i="1"/>
  <c r="M135" i="1"/>
  <c r="M131" i="1"/>
  <c r="M127" i="1"/>
  <c r="M123" i="1"/>
  <c r="M119" i="1"/>
  <c r="M115" i="1"/>
  <c r="M111" i="1"/>
  <c r="M107" i="1"/>
  <c r="M103" i="1"/>
  <c r="M99" i="1"/>
  <c r="M95" i="1"/>
  <c r="M91" i="1"/>
  <c r="M87" i="1"/>
  <c r="M83" i="1"/>
  <c r="M79" i="1"/>
  <c r="M75" i="1"/>
  <c r="M71" i="1"/>
  <c r="M67" i="1"/>
  <c r="M63" i="1"/>
  <c r="M59" i="1"/>
  <c r="M55" i="1"/>
  <c r="M51" i="1"/>
  <c r="M47" i="1"/>
  <c r="M43" i="1"/>
  <c r="M39" i="1"/>
  <c r="M35" i="1"/>
  <c r="M31" i="1"/>
  <c r="M27" i="1"/>
  <c r="M23" i="1"/>
  <c r="M19" i="1"/>
  <c r="M15" i="1"/>
  <c r="M11" i="1"/>
  <c r="M738"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8"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8" i="1"/>
  <c r="M464" i="1"/>
  <c r="M460" i="1"/>
  <c r="M456" i="1"/>
  <c r="M452" i="1"/>
  <c r="M448" i="1"/>
  <c r="M444" i="1"/>
  <c r="M440" i="1"/>
  <c r="M436" i="1"/>
  <c r="M432" i="1"/>
  <c r="M428" i="1"/>
  <c r="M424" i="1"/>
  <c r="M420" i="1"/>
  <c r="M416" i="1"/>
  <c r="M412" i="1"/>
  <c r="M408" i="1"/>
  <c r="M404" i="1"/>
  <c r="M400" i="1"/>
  <c r="M396" i="1"/>
  <c r="M392" i="1"/>
  <c r="M388" i="1"/>
  <c r="M384" i="1"/>
  <c r="M380" i="1"/>
  <c r="M376" i="1"/>
  <c r="M372" i="1"/>
  <c r="M368" i="1"/>
  <c r="M364" i="1"/>
  <c r="M360" i="1"/>
  <c r="M356" i="1"/>
  <c r="M352" i="1"/>
  <c r="M348" i="1"/>
  <c r="M344" i="1"/>
  <c r="M340" i="1"/>
  <c r="M336" i="1"/>
  <c r="M332" i="1"/>
  <c r="M328" i="1"/>
  <c r="M324" i="1"/>
  <c r="M320" i="1"/>
  <c r="M316" i="1"/>
  <c r="M312" i="1"/>
  <c r="M308" i="1"/>
  <c r="M304" i="1"/>
  <c r="M300" i="1"/>
  <c r="M296" i="1"/>
  <c r="M292" i="1"/>
  <c r="M288" i="1"/>
  <c r="M284" i="1"/>
  <c r="M280" i="1"/>
  <c r="M276" i="1"/>
  <c r="M272" i="1"/>
  <c r="M268" i="1"/>
  <c r="M264" i="1"/>
  <c r="M260" i="1"/>
  <c r="M256" i="1"/>
  <c r="M252" i="1"/>
  <c r="M248" i="1"/>
  <c r="M244" i="1"/>
  <c r="M240" i="1"/>
  <c r="M236" i="1"/>
  <c r="M232" i="1"/>
  <c r="M228" i="1"/>
  <c r="M224" i="1"/>
  <c r="M220" i="1"/>
  <c r="M216" i="1"/>
  <c r="M212" i="1"/>
  <c r="M208" i="1"/>
  <c r="M204" i="1"/>
  <c r="M200" i="1"/>
  <c r="M196" i="1"/>
  <c r="M192" i="1"/>
  <c r="M188" i="1"/>
  <c r="M184" i="1"/>
  <c r="M180" i="1"/>
  <c r="M176" i="1"/>
  <c r="M172" i="1"/>
  <c r="M168" i="1"/>
  <c r="M164" i="1"/>
  <c r="M160" i="1"/>
  <c r="M156" i="1"/>
  <c r="M152" i="1"/>
  <c r="M148" i="1"/>
  <c r="M144" i="1"/>
  <c r="M140" i="1"/>
  <c r="M136" i="1"/>
  <c r="M132" i="1"/>
  <c r="M128" i="1"/>
  <c r="M124" i="1"/>
  <c r="M120" i="1"/>
  <c r="M116" i="1"/>
  <c r="M112" i="1"/>
  <c r="M108" i="1"/>
  <c r="M104" i="1"/>
  <c r="M100" i="1"/>
  <c r="M96" i="1"/>
  <c r="M92" i="1"/>
  <c r="M88" i="1"/>
  <c r="M84" i="1"/>
  <c r="M80" i="1"/>
  <c r="M76" i="1"/>
  <c r="M72" i="1"/>
  <c r="M68" i="1"/>
  <c r="M64" i="1"/>
  <c r="M60" i="1"/>
  <c r="M56" i="1"/>
  <c r="M52" i="1"/>
  <c r="M48" i="1"/>
  <c r="M44" i="1"/>
  <c r="M40" i="1"/>
  <c r="M36" i="1"/>
  <c r="M32" i="1"/>
  <c r="M28" i="1"/>
  <c r="M24" i="1"/>
  <c r="M20" i="1"/>
  <c r="M16" i="1"/>
  <c r="M12" i="1"/>
  <c r="M733" i="1"/>
  <c r="M729" i="1"/>
  <c r="M725" i="1"/>
  <c r="M721" i="1"/>
  <c r="M717" i="1"/>
  <c r="M713" i="1"/>
  <c r="M709" i="1"/>
  <c r="M705" i="1"/>
  <c r="M701" i="1"/>
  <c r="M697" i="1"/>
  <c r="M693" i="1"/>
  <c r="M689" i="1"/>
  <c r="M685" i="1"/>
  <c r="M681" i="1"/>
  <c r="M677" i="1"/>
  <c r="M673" i="1"/>
  <c r="M669" i="1"/>
  <c r="M665" i="1"/>
  <c r="M661" i="1"/>
  <c r="M657" i="1"/>
  <c r="M653" i="1"/>
  <c r="M649" i="1"/>
  <c r="M645" i="1"/>
  <c r="M641" i="1"/>
  <c r="M637" i="1"/>
  <c r="M633" i="1"/>
  <c r="M629" i="1"/>
  <c r="M625" i="1"/>
  <c r="M621" i="1"/>
  <c r="M617" i="1"/>
  <c r="M613" i="1"/>
  <c r="M609" i="1"/>
  <c r="M605" i="1"/>
  <c r="M601" i="1"/>
  <c r="M597" i="1"/>
  <c r="M593" i="1"/>
  <c r="M589" i="1"/>
  <c r="M585" i="1"/>
  <c r="M581" i="1"/>
  <c r="M577" i="1"/>
  <c r="M573" i="1"/>
  <c r="M569" i="1"/>
  <c r="M565" i="1"/>
  <c r="M561" i="1"/>
  <c r="M557" i="1"/>
  <c r="M553" i="1"/>
  <c r="M549" i="1"/>
  <c r="M545" i="1"/>
  <c r="M541" i="1"/>
  <c r="M537" i="1"/>
  <c r="M533" i="1"/>
  <c r="M529" i="1"/>
  <c r="M525" i="1"/>
  <c r="M521" i="1"/>
  <c r="M517" i="1"/>
  <c r="M513" i="1"/>
  <c r="M509" i="1"/>
  <c r="M505" i="1"/>
  <c r="M501" i="1"/>
  <c r="M497" i="1"/>
  <c r="M493" i="1"/>
  <c r="M489" i="1"/>
  <c r="M485" i="1"/>
  <c r="M481" i="1"/>
  <c r="M477" i="1"/>
  <c r="M473" i="1"/>
  <c r="M469" i="1"/>
  <c r="M465" i="1"/>
  <c r="M461" i="1"/>
  <c r="M457" i="1"/>
  <c r="M453" i="1"/>
  <c r="M449" i="1"/>
  <c r="M445" i="1"/>
  <c r="M441" i="1"/>
  <c r="M437" i="1"/>
  <c r="M433" i="1"/>
  <c r="M429" i="1"/>
  <c r="M425" i="1"/>
  <c r="M421" i="1"/>
  <c r="M417" i="1"/>
  <c r="M413" i="1"/>
  <c r="M409" i="1"/>
  <c r="M405" i="1"/>
  <c r="M401" i="1"/>
  <c r="M397" i="1"/>
  <c r="M393" i="1"/>
  <c r="M389" i="1"/>
  <c r="M385" i="1"/>
  <c r="M381" i="1"/>
  <c r="M377" i="1"/>
  <c r="M373" i="1"/>
  <c r="M369" i="1"/>
  <c r="M365" i="1"/>
  <c r="M361" i="1"/>
  <c r="M357" i="1"/>
  <c r="M353" i="1"/>
  <c r="M349" i="1"/>
  <c r="M345" i="1"/>
  <c r="M341" i="1"/>
  <c r="M337" i="1"/>
  <c r="M333" i="1"/>
  <c r="M329" i="1"/>
  <c r="M325" i="1"/>
  <c r="M321" i="1"/>
  <c r="M317" i="1"/>
  <c r="M313" i="1"/>
  <c r="M305" i="1"/>
  <c r="M301" i="1"/>
  <c r="M297" i="1"/>
  <c r="M293" i="1"/>
  <c r="M289" i="1"/>
  <c r="M285" i="1"/>
  <c r="M281" i="1"/>
  <c r="M277" i="1"/>
  <c r="M273" i="1"/>
  <c r="M269" i="1"/>
  <c r="M265" i="1"/>
  <c r="M261" i="1"/>
  <c r="M257" i="1"/>
  <c r="M253" i="1"/>
  <c r="M249" i="1"/>
  <c r="M245" i="1"/>
  <c r="M241" i="1"/>
  <c r="M237" i="1"/>
  <c r="M233" i="1"/>
  <c r="M229" i="1"/>
  <c r="M225" i="1"/>
  <c r="M221" i="1"/>
  <c r="M217" i="1"/>
  <c r="M213" i="1"/>
  <c r="M209" i="1"/>
  <c r="M205" i="1"/>
  <c r="M201" i="1"/>
  <c r="M197" i="1"/>
  <c r="M193" i="1"/>
  <c r="M189" i="1"/>
  <c r="M185" i="1"/>
  <c r="M181" i="1"/>
  <c r="M177" i="1"/>
  <c r="M173" i="1"/>
  <c r="M169" i="1"/>
  <c r="M165" i="1"/>
  <c r="M161" i="1"/>
  <c r="M157" i="1"/>
  <c r="M153" i="1"/>
  <c r="M149" i="1"/>
  <c r="M145" i="1"/>
  <c r="M141" i="1"/>
  <c r="M137" i="1"/>
  <c r="M133" i="1"/>
  <c r="M129" i="1"/>
  <c r="M125" i="1"/>
  <c r="M121" i="1"/>
  <c r="M117" i="1"/>
  <c r="M113" i="1"/>
  <c r="M109" i="1"/>
  <c r="M105" i="1"/>
  <c r="M101" i="1"/>
  <c r="M97" i="1"/>
  <c r="M93" i="1"/>
  <c r="M89" i="1"/>
  <c r="M85" i="1"/>
  <c r="M81" i="1"/>
  <c r="M77" i="1"/>
  <c r="M73" i="1"/>
  <c r="M69" i="1"/>
  <c r="M65" i="1"/>
  <c r="M61" i="1"/>
  <c r="M57" i="1"/>
  <c r="M53" i="1"/>
  <c r="M49" i="1"/>
  <c r="M45" i="1"/>
  <c r="M41" i="1"/>
  <c r="M37" i="1"/>
  <c r="M33" i="1"/>
  <c r="M29" i="1"/>
  <c r="M25" i="1"/>
  <c r="M21" i="1"/>
  <c r="M17" i="1"/>
  <c r="M13" i="1"/>
  <c r="M9"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626" i="1"/>
  <c r="M622" i="1"/>
  <c r="M618" i="1"/>
  <c r="M614" i="1"/>
  <c r="M610" i="1"/>
  <c r="M606" i="1"/>
  <c r="M602" i="1"/>
  <c r="M598" i="1"/>
  <c r="M594" i="1"/>
  <c r="M590" i="1"/>
  <c r="M586" i="1"/>
  <c r="M582" i="1"/>
  <c r="M578" i="1"/>
  <c r="M574" i="1"/>
  <c r="M570" i="1"/>
  <c r="M566" i="1"/>
  <c r="M562" i="1"/>
  <c r="M558" i="1"/>
  <c r="M554" i="1"/>
  <c r="M550" i="1"/>
  <c r="M546" i="1"/>
  <c r="M542" i="1"/>
  <c r="M538" i="1"/>
  <c r="M534" i="1"/>
  <c r="M530" i="1"/>
  <c r="M526" i="1"/>
  <c r="M522" i="1"/>
  <c r="M518" i="1"/>
  <c r="M514" i="1"/>
  <c r="M510" i="1"/>
  <c r="M506" i="1"/>
  <c r="M502" i="1"/>
  <c r="M498" i="1"/>
  <c r="M494" i="1"/>
  <c r="M490" i="1"/>
  <c r="M486" i="1"/>
  <c r="M482" i="1"/>
  <c r="M478" i="1"/>
  <c r="M474" i="1"/>
  <c r="M470" i="1"/>
  <c r="M466" i="1"/>
  <c r="M462" i="1"/>
  <c r="M458" i="1"/>
  <c r="M454" i="1"/>
  <c r="M450" i="1"/>
  <c r="M446" i="1"/>
  <c r="M442" i="1"/>
  <c r="M438" i="1"/>
  <c r="M434" i="1"/>
  <c r="M430" i="1"/>
  <c r="M426" i="1"/>
  <c r="M422" i="1"/>
  <c r="M418" i="1"/>
  <c r="M414" i="1"/>
  <c r="M410" i="1"/>
  <c r="M406" i="1"/>
  <c r="M402" i="1"/>
  <c r="M398" i="1"/>
  <c r="M394" i="1"/>
  <c r="M390" i="1"/>
  <c r="M386" i="1"/>
  <c r="M382" i="1"/>
  <c r="M378" i="1"/>
  <c r="M374" i="1"/>
  <c r="M370" i="1"/>
  <c r="M366" i="1"/>
  <c r="M362" i="1"/>
  <c r="M358" i="1"/>
  <c r="M354" i="1"/>
  <c r="M350" i="1"/>
  <c r="M346" i="1"/>
  <c r="M342" i="1"/>
  <c r="M338" i="1"/>
  <c r="M334" i="1"/>
  <c r="M330" i="1"/>
  <c r="M326" i="1"/>
  <c r="M322" i="1"/>
  <c r="M318" i="1"/>
  <c r="M314" i="1"/>
  <c r="M310" i="1"/>
  <c r="M306" i="1"/>
  <c r="M302" i="1"/>
  <c r="M298" i="1"/>
  <c r="M294" i="1"/>
  <c r="M290" i="1"/>
  <c r="M286" i="1"/>
  <c r="M282" i="1"/>
  <c r="M278" i="1"/>
  <c r="M274" i="1"/>
  <c r="M270" i="1"/>
  <c r="M266" i="1"/>
  <c r="M262" i="1"/>
  <c r="M258" i="1"/>
  <c r="M254" i="1"/>
  <c r="M250" i="1"/>
  <c r="M246" i="1"/>
  <c r="M242" i="1"/>
  <c r="M238" i="1"/>
  <c r="M234" i="1"/>
  <c r="M230" i="1"/>
  <c r="M226" i="1"/>
  <c r="M222" i="1"/>
  <c r="M218" i="1"/>
  <c r="M214" i="1"/>
  <c r="M210" i="1"/>
  <c r="M206" i="1"/>
  <c r="M202" i="1"/>
  <c r="M198" i="1"/>
  <c r="M194" i="1"/>
  <c r="M190" i="1"/>
  <c r="M186" i="1"/>
  <c r="M182" i="1"/>
  <c r="M178" i="1"/>
  <c r="M174" i="1"/>
  <c r="M170" i="1"/>
  <c r="M166" i="1"/>
  <c r="M162" i="1"/>
  <c r="M158" i="1"/>
  <c r="M154" i="1"/>
  <c r="M150" i="1"/>
  <c r="M146" i="1"/>
  <c r="M142" i="1"/>
  <c r="M138" i="1"/>
  <c r="M134" i="1"/>
  <c r="M130" i="1"/>
  <c r="M126" i="1"/>
  <c r="M122" i="1"/>
  <c r="M118" i="1"/>
  <c r="M114" i="1"/>
  <c r="M110" i="1"/>
  <c r="M106" i="1"/>
  <c r="M102" i="1"/>
  <c r="M98" i="1"/>
  <c r="M94" i="1"/>
  <c r="M90" i="1"/>
  <c r="M86" i="1"/>
  <c r="M82" i="1"/>
  <c r="M78" i="1"/>
  <c r="M74" i="1"/>
  <c r="M70" i="1"/>
  <c r="M66" i="1"/>
  <c r="M62" i="1"/>
  <c r="M58" i="1"/>
  <c r="M54" i="1"/>
  <c r="M50" i="1"/>
  <c r="M46" i="1"/>
  <c r="M42" i="1"/>
  <c r="M38" i="1"/>
  <c r="M34" i="1"/>
  <c r="M30" i="1"/>
  <c r="M26" i="1"/>
  <c r="M22" i="1"/>
  <c r="M18" i="1"/>
  <c r="M14" i="1"/>
  <c r="M10" i="1"/>
  <c r="M6" i="1"/>
  <c r="AG13" i="1" l="1"/>
  <c r="AF13" i="1"/>
  <c r="AG45" i="1"/>
  <c r="AF45" i="1"/>
  <c r="AG77" i="1"/>
  <c r="AF77" i="1"/>
  <c r="AG109" i="1"/>
  <c r="AF109" i="1"/>
  <c r="AG141" i="1"/>
  <c r="AF141" i="1"/>
  <c r="AG237" i="1"/>
  <c r="AF237" i="1"/>
  <c r="AG309" i="1"/>
  <c r="AF309" i="1"/>
  <c r="AG369" i="1"/>
  <c r="AF369" i="1"/>
  <c r="AG417" i="1"/>
  <c r="AF417" i="1"/>
  <c r="AG477" i="1"/>
  <c r="AF477" i="1"/>
  <c r="AG509" i="1"/>
  <c r="AF509" i="1"/>
  <c r="AG541" i="1"/>
  <c r="AF541" i="1"/>
  <c r="AG199" i="1"/>
  <c r="AF199" i="1"/>
  <c r="AG395" i="1"/>
  <c r="AF395" i="1"/>
  <c r="AG447" i="1"/>
  <c r="AF447" i="1"/>
  <c r="AG519" i="1"/>
  <c r="AF519" i="1"/>
  <c r="AF12" i="1"/>
  <c r="AF104" i="1"/>
  <c r="AG104" i="1"/>
  <c r="AF168" i="1"/>
  <c r="AF192" i="1"/>
  <c r="AG192" i="1"/>
  <c r="AF344" i="1"/>
  <c r="AF372" i="1"/>
  <c r="AG125" i="1"/>
  <c r="AF125" i="1"/>
  <c r="AG157" i="1"/>
  <c r="AF157" i="1"/>
  <c r="AG189" i="1"/>
  <c r="AF189" i="1"/>
  <c r="AF221" i="1"/>
  <c r="AG253" i="1"/>
  <c r="AF253" i="1"/>
  <c r="AG293" i="1"/>
  <c r="AF293" i="1"/>
  <c r="AF401" i="1"/>
  <c r="AG429" i="1"/>
  <c r="AF429" i="1"/>
  <c r="AG461" i="1"/>
  <c r="AF461" i="1"/>
  <c r="AG493" i="1"/>
  <c r="AF493" i="1"/>
  <c r="AG525" i="1"/>
  <c r="AF525" i="1"/>
  <c r="AG557" i="1"/>
  <c r="AF557" i="1"/>
  <c r="AG573" i="1"/>
  <c r="AF573" i="1"/>
  <c r="AF629" i="1"/>
  <c r="AG653" i="1"/>
  <c r="AF653" i="1"/>
  <c r="AG669" i="1"/>
  <c r="AF669" i="1"/>
  <c r="AG701" i="1"/>
  <c r="AF701" i="1"/>
  <c r="AG717" i="1"/>
  <c r="AF717" i="1"/>
  <c r="AG139" i="1"/>
  <c r="AF139" i="1"/>
  <c r="AG167" i="1"/>
  <c r="AF167" i="1"/>
  <c r="AG251" i="1"/>
  <c r="AF251" i="1"/>
  <c r="AG303" i="1"/>
  <c r="AF303" i="1"/>
  <c r="AF331" i="1"/>
  <c r="AG359" i="1"/>
  <c r="AF359" i="1"/>
  <c r="AG423" i="1"/>
  <c r="AF423" i="1"/>
  <c r="AG503" i="1"/>
  <c r="AF503" i="1"/>
  <c r="AF551" i="1"/>
  <c r="AG567" i="1"/>
  <c r="AF567" i="1"/>
  <c r="AG583" i="1"/>
  <c r="AF583" i="1"/>
  <c r="AF28" i="1"/>
  <c r="AF40" i="1"/>
  <c r="AG40" i="1"/>
  <c r="AF56" i="1"/>
  <c r="AG56" i="1"/>
  <c r="AF72" i="1"/>
  <c r="AG72" i="1"/>
  <c r="AF88" i="1"/>
  <c r="AF120" i="1"/>
  <c r="AG120" i="1"/>
  <c r="AF224" i="1"/>
  <c r="AG256" i="1"/>
  <c r="AF256" i="1"/>
  <c r="AF268" i="1"/>
  <c r="AG268" i="1"/>
  <c r="AF284" i="1"/>
  <c r="AG284" i="1"/>
  <c r="AF328" i="1"/>
  <c r="AF388" i="1"/>
  <c r="AG388" i="1"/>
  <c r="AF416" i="1"/>
  <c r="AG416" i="1"/>
  <c r="AF448" i="1"/>
  <c r="AG448" i="1"/>
  <c r="AF480" i="1"/>
  <c r="AG480" i="1"/>
  <c r="AF496" i="1"/>
  <c r="AG496" i="1"/>
  <c r="AF61" i="1"/>
  <c r="AG93" i="1"/>
  <c r="AF93" i="1"/>
  <c r="AG173" i="1"/>
  <c r="AF173" i="1"/>
  <c r="AG205" i="1"/>
  <c r="AF205" i="1"/>
  <c r="AG277" i="1"/>
  <c r="AF277" i="1"/>
  <c r="AF325" i="1"/>
  <c r="AG353" i="1"/>
  <c r="AF353" i="1"/>
  <c r="AG385" i="1"/>
  <c r="AF385" i="1"/>
  <c r="AG445" i="1"/>
  <c r="AF445" i="1"/>
  <c r="AF589" i="1"/>
  <c r="AG613" i="1"/>
  <c r="AF613" i="1"/>
  <c r="AG685" i="1"/>
  <c r="AF685" i="1"/>
  <c r="AG729" i="1"/>
  <c r="AF729" i="1"/>
  <c r="AG271" i="1"/>
  <c r="AF271" i="1"/>
  <c r="AG475" i="1"/>
  <c r="AF475" i="1"/>
  <c r="AG535" i="1"/>
  <c r="AF535" i="1"/>
  <c r="AF136" i="1"/>
  <c r="AF152" i="1"/>
  <c r="AG152" i="1"/>
  <c r="AF208" i="1"/>
  <c r="AG208" i="1"/>
  <c r="AF240" i="1"/>
  <c r="AF312" i="1"/>
  <c r="AF360" i="1"/>
  <c r="AF404" i="1"/>
  <c r="AG404" i="1"/>
  <c r="AF432" i="1"/>
  <c r="AG432" i="1"/>
  <c r="AF464" i="1"/>
  <c r="AG464" i="1"/>
  <c r="AF512" i="1"/>
  <c r="AG512" i="1"/>
  <c r="AF528" i="1"/>
  <c r="AG528" i="1"/>
  <c r="AF544" i="1"/>
  <c r="AF560" i="1"/>
  <c r="AG560" i="1"/>
  <c r="AF576" i="1"/>
  <c r="AG576" i="1"/>
  <c r="AF592" i="1"/>
  <c r="AG592" i="1"/>
  <c r="AF604" i="1"/>
  <c r="AF620" i="1"/>
  <c r="AG620" i="1"/>
  <c r="AF660" i="1"/>
  <c r="AF676" i="1"/>
  <c r="AG676" i="1"/>
  <c r="AF692" i="1"/>
  <c r="AG692" i="1"/>
  <c r="AF708" i="1"/>
  <c r="AG708" i="1"/>
  <c r="AF724" i="1"/>
  <c r="AG724" i="1"/>
  <c r="AG738" i="1"/>
  <c r="AF738" i="1"/>
  <c r="AG19" i="1"/>
  <c r="AF19" i="1"/>
  <c r="AG35" i="1"/>
  <c r="AF35" i="1"/>
  <c r="AG51" i="1"/>
  <c r="AF51" i="1"/>
  <c r="AG71" i="1"/>
  <c r="AF71" i="1"/>
  <c r="AF87" i="1"/>
  <c r="AG103" i="1"/>
  <c r="AF103" i="1"/>
  <c r="AG119" i="1"/>
  <c r="AF119" i="1"/>
  <c r="AF143" i="1"/>
  <c r="AG179" i="1"/>
  <c r="AF179" i="1"/>
  <c r="AG211" i="1"/>
  <c r="AF211" i="1"/>
  <c r="AG247" i="1"/>
  <c r="AF247" i="1"/>
  <c r="AG279" i="1"/>
  <c r="AF279" i="1"/>
  <c r="AG307" i="1"/>
  <c r="AF307" i="1"/>
  <c r="AF343" i="1"/>
  <c r="AF379" i="1"/>
  <c r="AF403" i="1"/>
  <c r="AG435" i="1"/>
  <c r="AF435" i="1"/>
  <c r="AG471" i="1"/>
  <c r="AF471" i="1"/>
  <c r="AG595" i="1"/>
  <c r="AF595" i="1"/>
  <c r="AG619" i="1"/>
  <c r="AF619" i="1"/>
  <c r="AG671" i="1"/>
  <c r="AF671" i="1"/>
  <c r="AG699" i="1"/>
  <c r="AF699" i="1"/>
  <c r="AF54" i="1"/>
  <c r="AG54" i="1"/>
  <c r="AF86" i="1"/>
  <c r="AF118" i="1"/>
  <c r="AG118" i="1"/>
  <c r="AF150" i="1"/>
  <c r="AG150" i="1"/>
  <c r="AF186" i="1"/>
  <c r="AG186" i="1"/>
  <c r="AF222" i="1"/>
  <c r="AG222" i="1"/>
  <c r="AF258" i="1"/>
  <c r="AG258" i="1"/>
  <c r="AF282" i="1"/>
  <c r="AG282" i="1"/>
  <c r="AG314" i="1"/>
  <c r="AF314" i="1"/>
  <c r="AF338" i="1"/>
  <c r="AG366" i="1"/>
  <c r="AF366" i="1"/>
  <c r="AF394" i="1"/>
  <c r="AG450" i="1"/>
  <c r="AF450" i="1"/>
  <c r="AG478" i="1"/>
  <c r="AF478" i="1"/>
  <c r="AG506" i="1"/>
  <c r="AF506" i="1"/>
  <c r="AG534" i="1"/>
  <c r="AF534" i="1"/>
  <c r="AG566" i="1"/>
  <c r="AF566" i="1"/>
  <c r="AG586" i="1"/>
  <c r="AF586" i="1"/>
  <c r="AG618" i="1"/>
  <c r="AF618" i="1"/>
  <c r="AG646" i="1"/>
  <c r="AF646" i="1"/>
  <c r="AG702" i="1"/>
  <c r="AF702" i="1"/>
  <c r="AG734" i="1"/>
  <c r="AF734" i="1"/>
  <c r="AF631" i="1"/>
  <c r="AG683" i="1"/>
  <c r="AF683" i="1"/>
  <c r="AG711" i="1"/>
  <c r="AF711" i="1"/>
  <c r="AF10" i="1"/>
  <c r="AG10" i="1"/>
  <c r="AF26" i="1"/>
  <c r="AG26" i="1"/>
  <c r="AF42" i="1"/>
  <c r="AG42" i="1"/>
  <c r="AF66" i="1"/>
  <c r="AF98" i="1"/>
  <c r="AG98" i="1"/>
  <c r="AF130" i="1"/>
  <c r="AG130" i="1"/>
  <c r="AF158" i="1"/>
  <c r="AG158" i="1"/>
  <c r="AF194" i="1"/>
  <c r="AG194" i="1"/>
  <c r="AF218" i="1"/>
  <c r="AF246" i="1"/>
  <c r="AF278" i="1"/>
  <c r="AG278" i="1"/>
  <c r="AG310" i="1"/>
  <c r="AF310" i="1"/>
  <c r="AG354" i="1"/>
  <c r="AF354" i="1"/>
  <c r="AG390" i="1"/>
  <c r="AF390" i="1"/>
  <c r="AG422" i="1"/>
  <c r="AF422" i="1"/>
  <c r="AG446" i="1"/>
  <c r="AF446" i="1"/>
  <c r="AG474" i="1"/>
  <c r="AF474" i="1"/>
  <c r="AG514" i="1"/>
  <c r="AF514" i="1"/>
  <c r="AG550" i="1"/>
  <c r="AF550" i="1"/>
  <c r="AG578" i="1"/>
  <c r="AF578" i="1"/>
  <c r="AG606" i="1"/>
  <c r="AF606" i="1"/>
  <c r="AG642" i="1"/>
  <c r="AF642" i="1"/>
  <c r="AG674" i="1"/>
  <c r="AF674" i="1"/>
  <c r="AG706" i="1"/>
  <c r="AF706" i="1"/>
  <c r="AG6" i="1"/>
  <c r="AF6" i="1"/>
  <c r="AF49" i="1"/>
  <c r="AG65" i="1"/>
  <c r="AF65" i="1"/>
  <c r="AG81" i="1"/>
  <c r="AF81" i="1"/>
  <c r="AG97" i="1"/>
  <c r="AF97" i="1"/>
  <c r="AG113" i="1"/>
  <c r="AF113" i="1"/>
  <c r="AG129" i="1"/>
  <c r="AF129" i="1"/>
  <c r="AG145" i="1"/>
  <c r="AF145" i="1"/>
  <c r="AF161" i="1"/>
  <c r="AG177" i="1"/>
  <c r="AF177" i="1"/>
  <c r="AG193" i="1"/>
  <c r="AF193" i="1"/>
  <c r="AG209" i="1"/>
  <c r="AF209" i="1"/>
  <c r="AG225" i="1"/>
  <c r="AF225" i="1"/>
  <c r="AG241" i="1"/>
  <c r="AF241" i="1"/>
  <c r="AF257" i="1"/>
  <c r="AG269" i="1"/>
  <c r="AF269" i="1"/>
  <c r="AG281" i="1"/>
  <c r="AF281" i="1"/>
  <c r="AG297" i="1"/>
  <c r="AF297" i="1"/>
  <c r="AF313" i="1"/>
  <c r="AG329" i="1"/>
  <c r="AF329" i="1"/>
  <c r="AF341" i="1"/>
  <c r="AF357" i="1"/>
  <c r="AG373" i="1"/>
  <c r="AF373" i="1"/>
  <c r="AF389" i="1"/>
  <c r="AG405" i="1"/>
  <c r="AF405" i="1"/>
  <c r="AG433" i="1"/>
  <c r="AF433" i="1"/>
  <c r="AG449" i="1"/>
  <c r="AF449" i="1"/>
  <c r="AG465" i="1"/>
  <c r="AF465" i="1"/>
  <c r="AG481" i="1"/>
  <c r="AF481" i="1"/>
  <c r="AG497" i="1"/>
  <c r="AF497" i="1"/>
  <c r="AG513" i="1"/>
  <c r="AF513" i="1"/>
  <c r="AG529" i="1"/>
  <c r="AF529" i="1"/>
  <c r="AG545" i="1"/>
  <c r="AF545" i="1"/>
  <c r="AG561" i="1"/>
  <c r="AF561" i="1"/>
  <c r="AG577" i="1"/>
  <c r="AF577" i="1"/>
  <c r="AF593" i="1"/>
  <c r="AG617" i="1"/>
  <c r="AF617" i="1"/>
  <c r="AG633" i="1"/>
  <c r="AF633" i="1"/>
  <c r="AG657" i="1"/>
  <c r="AF657" i="1"/>
  <c r="AG673" i="1"/>
  <c r="AF673" i="1"/>
  <c r="AG689" i="1"/>
  <c r="AF689" i="1"/>
  <c r="AG705" i="1"/>
  <c r="AF705" i="1"/>
  <c r="AF721" i="1"/>
  <c r="AG733" i="1"/>
  <c r="AF733" i="1"/>
  <c r="AG147" i="1"/>
  <c r="AF147" i="1"/>
  <c r="AG175" i="1"/>
  <c r="AF175" i="1"/>
  <c r="AG207" i="1"/>
  <c r="AF207" i="1"/>
  <c r="AF255" i="1"/>
  <c r="AF275" i="1"/>
  <c r="AG311" i="1"/>
  <c r="AF311" i="1"/>
  <c r="AF339" i="1"/>
  <c r="AG367" i="1"/>
  <c r="AF367" i="1"/>
  <c r="AG399" i="1"/>
  <c r="AF399" i="1"/>
  <c r="AG455" i="1"/>
  <c r="AF455" i="1"/>
  <c r="AG483" i="1"/>
  <c r="AF483" i="1"/>
  <c r="AG507" i="1"/>
  <c r="AF507" i="1"/>
  <c r="AG523" i="1"/>
  <c r="AF523" i="1"/>
  <c r="AG539" i="1"/>
  <c r="AF539" i="1"/>
  <c r="AG555" i="1"/>
  <c r="AF555" i="1"/>
  <c r="AG571" i="1"/>
  <c r="AF571" i="1"/>
  <c r="AG587" i="1"/>
  <c r="AF587" i="1"/>
  <c r="AF16" i="1"/>
  <c r="AG16" i="1"/>
  <c r="AF32" i="1"/>
  <c r="AG32" i="1"/>
  <c r="AF44" i="1"/>
  <c r="AG44" i="1"/>
  <c r="AF60" i="1"/>
  <c r="AG60" i="1"/>
  <c r="AF76" i="1"/>
  <c r="AG76" i="1"/>
  <c r="AF92" i="1"/>
  <c r="AG92" i="1"/>
  <c r="AF108" i="1"/>
  <c r="AG108" i="1"/>
  <c r="AF124" i="1"/>
  <c r="AG124" i="1"/>
  <c r="AF140" i="1"/>
  <c r="AF156" i="1"/>
  <c r="AG156" i="1"/>
  <c r="AF172" i="1"/>
  <c r="AG172" i="1"/>
  <c r="AF196" i="1"/>
  <c r="AG196" i="1"/>
  <c r="AF212" i="1"/>
  <c r="AG228" i="1"/>
  <c r="AF228" i="1"/>
  <c r="AG244" i="1"/>
  <c r="AF244" i="1"/>
  <c r="AG260" i="1"/>
  <c r="AF260" i="1"/>
  <c r="AG272" i="1"/>
  <c r="AF272" i="1"/>
  <c r="AG288" i="1"/>
  <c r="AF288" i="1"/>
  <c r="AF316" i="1"/>
  <c r="AG316" i="1"/>
  <c r="AF332" i="1"/>
  <c r="AF348" i="1"/>
  <c r="AG348" i="1"/>
  <c r="AF376" i="1"/>
  <c r="AF392" i="1"/>
  <c r="AG392" i="1"/>
  <c r="AF408" i="1"/>
  <c r="AG408" i="1"/>
  <c r="AF420" i="1"/>
  <c r="AG420" i="1"/>
  <c r="AF436" i="1"/>
  <c r="AG436" i="1"/>
  <c r="AF452" i="1"/>
  <c r="AG452" i="1"/>
  <c r="AF468" i="1"/>
  <c r="AG468" i="1"/>
  <c r="AF484" i="1"/>
  <c r="AG484" i="1"/>
  <c r="AF500" i="1"/>
  <c r="AG500" i="1"/>
  <c r="AF516" i="1"/>
  <c r="AG516" i="1"/>
  <c r="AF532" i="1"/>
  <c r="AG532" i="1"/>
  <c r="AF548" i="1"/>
  <c r="AG548" i="1"/>
  <c r="AF564" i="1"/>
  <c r="AG564" i="1"/>
  <c r="AF580" i="1"/>
  <c r="AG580" i="1"/>
  <c r="AF596" i="1"/>
  <c r="AG596" i="1"/>
  <c r="AF608" i="1"/>
  <c r="AG608" i="1"/>
  <c r="AF624" i="1"/>
  <c r="AG624" i="1"/>
  <c r="AF648" i="1"/>
  <c r="AF664" i="1"/>
  <c r="AF680" i="1"/>
  <c r="AG680" i="1"/>
  <c r="AF696" i="1"/>
  <c r="AG696" i="1"/>
  <c r="AF712" i="1"/>
  <c r="AG712" i="1"/>
  <c r="AG7" i="1"/>
  <c r="AF7" i="1"/>
  <c r="AG23" i="1"/>
  <c r="AF23" i="1"/>
  <c r="AF39" i="1"/>
  <c r="AG59" i="1"/>
  <c r="AF59" i="1"/>
  <c r="AG75" i="1"/>
  <c r="AF75" i="1"/>
  <c r="AF91" i="1"/>
  <c r="AF107" i="1"/>
  <c r="AG123" i="1"/>
  <c r="AF123" i="1"/>
  <c r="AG155" i="1"/>
  <c r="AF155" i="1"/>
  <c r="AG187" i="1"/>
  <c r="AF187" i="1"/>
  <c r="AG219" i="1"/>
  <c r="AF219" i="1"/>
  <c r="AG259" i="1"/>
  <c r="AF259" i="1"/>
  <c r="AF287" i="1"/>
  <c r="AG315" i="1"/>
  <c r="AF315" i="1"/>
  <c r="AG351" i="1"/>
  <c r="AF351" i="1"/>
  <c r="AG411" i="1"/>
  <c r="AF411" i="1"/>
  <c r="AG443" i="1"/>
  <c r="AF443" i="1"/>
  <c r="AG479" i="1"/>
  <c r="AF479" i="1"/>
  <c r="AG607" i="1"/>
  <c r="AF607" i="1"/>
  <c r="AG627" i="1"/>
  <c r="AF627" i="1"/>
  <c r="AG707" i="1"/>
  <c r="AF707" i="1"/>
  <c r="AF62" i="1"/>
  <c r="AF94" i="1"/>
  <c r="AG94" i="1"/>
  <c r="AF126" i="1"/>
  <c r="AG126" i="1"/>
  <c r="AF162" i="1"/>
  <c r="AG162" i="1"/>
  <c r="AF190" i="1"/>
  <c r="AG190" i="1"/>
  <c r="AF230" i="1"/>
  <c r="AF290" i="1"/>
  <c r="AG290" i="1"/>
  <c r="AG318" i="1"/>
  <c r="AF318" i="1"/>
  <c r="AG346" i="1"/>
  <c r="AF346" i="1"/>
  <c r="AF374" i="1"/>
  <c r="AF402" i="1"/>
  <c r="AG458" i="1"/>
  <c r="AF458" i="1"/>
  <c r="AG486" i="1"/>
  <c r="AF486" i="1"/>
  <c r="AG510" i="1"/>
  <c r="AF510" i="1"/>
  <c r="AF542" i="1"/>
  <c r="AG574" i="1"/>
  <c r="AF574" i="1"/>
  <c r="AF594" i="1"/>
  <c r="AG626" i="1"/>
  <c r="AF626" i="1"/>
  <c r="AG654" i="1"/>
  <c r="AF654" i="1"/>
  <c r="AG710" i="1"/>
  <c r="AF710" i="1"/>
  <c r="AG639" i="1"/>
  <c r="AF639" i="1"/>
  <c r="AG691" i="1"/>
  <c r="AF691" i="1"/>
  <c r="AF719" i="1"/>
  <c r="AF30" i="1"/>
  <c r="AG30" i="1"/>
  <c r="AF46" i="1"/>
  <c r="AF74" i="1"/>
  <c r="AF106" i="1"/>
  <c r="AG106" i="1"/>
  <c r="AF138" i="1"/>
  <c r="AG138" i="1"/>
  <c r="AF166" i="1"/>
  <c r="AG166" i="1"/>
  <c r="AF198" i="1"/>
  <c r="AG198" i="1"/>
  <c r="AF226" i="1"/>
  <c r="AF254" i="1"/>
  <c r="AG254" i="1"/>
  <c r="AF286" i="1"/>
  <c r="AG286" i="1"/>
  <c r="AG322" i="1"/>
  <c r="AF322" i="1"/>
  <c r="AG362" i="1"/>
  <c r="AF362" i="1"/>
  <c r="AG398" i="1"/>
  <c r="AF398" i="1"/>
  <c r="AG430" i="1"/>
  <c r="AF430" i="1"/>
  <c r="AG454" i="1"/>
  <c r="AF454" i="1"/>
  <c r="AG482" i="1"/>
  <c r="AF482" i="1"/>
  <c r="AG522" i="1"/>
  <c r="AF522" i="1"/>
  <c r="AG558" i="1"/>
  <c r="AF558" i="1"/>
  <c r="AG590" i="1"/>
  <c r="AF590" i="1"/>
  <c r="AF614" i="1"/>
  <c r="AG650" i="1"/>
  <c r="AF650" i="1"/>
  <c r="AG682" i="1"/>
  <c r="AF682" i="1"/>
  <c r="AG730" i="1"/>
  <c r="AF730" i="1"/>
  <c r="AG29" i="1"/>
  <c r="AF29" i="1"/>
  <c r="AG53" i="1"/>
  <c r="AF53" i="1"/>
  <c r="AG69" i="1"/>
  <c r="AF69" i="1"/>
  <c r="AF85" i="1"/>
  <c r="AG101" i="1"/>
  <c r="AF101" i="1"/>
  <c r="AG117" i="1"/>
  <c r="AF117" i="1"/>
  <c r="AG133" i="1"/>
  <c r="AF133" i="1"/>
  <c r="AG149" i="1"/>
  <c r="AF149" i="1"/>
  <c r="AG165" i="1"/>
  <c r="AF165" i="1"/>
  <c r="AG181" i="1"/>
  <c r="AF181" i="1"/>
  <c r="AG197" i="1"/>
  <c r="AF197" i="1"/>
  <c r="AF213" i="1"/>
  <c r="AF229" i="1"/>
  <c r="AG245" i="1"/>
  <c r="AF245" i="1"/>
  <c r="AG261" i="1"/>
  <c r="AF261" i="1"/>
  <c r="AG285" i="1"/>
  <c r="AF285" i="1"/>
  <c r="AG301" i="1"/>
  <c r="AF301" i="1"/>
  <c r="AF317" i="1"/>
  <c r="AG333" i="1"/>
  <c r="AF333" i="1"/>
  <c r="AF345" i="1"/>
  <c r="AF361" i="1"/>
  <c r="AF377" i="1"/>
  <c r="AG393" i="1"/>
  <c r="AF393" i="1"/>
  <c r="AF409" i="1"/>
  <c r="AG437" i="1"/>
  <c r="AF437" i="1"/>
  <c r="AF453" i="1"/>
  <c r="AG469" i="1"/>
  <c r="AF469" i="1"/>
  <c r="AG485" i="1"/>
  <c r="AF485" i="1"/>
  <c r="AG501" i="1"/>
  <c r="AF501" i="1"/>
  <c r="AG517" i="1"/>
  <c r="AF517" i="1"/>
  <c r="AG533" i="1"/>
  <c r="AF533" i="1"/>
  <c r="AG549" i="1"/>
  <c r="AF549" i="1"/>
  <c r="AG565" i="1"/>
  <c r="AF565" i="1"/>
  <c r="AG581" i="1"/>
  <c r="AF581" i="1"/>
  <c r="AF605" i="1"/>
  <c r="AG621" i="1"/>
  <c r="AF621" i="1"/>
  <c r="AG645" i="1"/>
  <c r="AF645" i="1"/>
  <c r="AG661" i="1"/>
  <c r="AF661" i="1"/>
  <c r="AG677" i="1"/>
  <c r="AF677" i="1"/>
  <c r="AG693" i="1"/>
  <c r="AF693" i="1"/>
  <c r="AG709" i="1"/>
  <c r="AF709" i="1"/>
  <c r="AG55" i="1"/>
  <c r="AF55" i="1"/>
  <c r="AG151" i="1"/>
  <c r="AF151" i="1"/>
  <c r="AG183" i="1"/>
  <c r="AF183" i="1"/>
  <c r="AG215" i="1"/>
  <c r="AF215" i="1"/>
  <c r="AF235" i="1"/>
  <c r="AG283" i="1"/>
  <c r="AF283" i="1"/>
  <c r="AF319" i="1"/>
  <c r="AF347" i="1"/>
  <c r="AG375" i="1"/>
  <c r="AF375" i="1"/>
  <c r="AG407" i="1"/>
  <c r="AF407" i="1"/>
  <c r="AG463" i="1"/>
  <c r="AF463" i="1"/>
  <c r="AG491" i="1"/>
  <c r="AF491" i="1"/>
  <c r="AG511" i="1"/>
  <c r="AF511" i="1"/>
  <c r="AG527" i="1"/>
  <c r="AF527" i="1"/>
  <c r="AF543" i="1"/>
  <c r="AG559" i="1"/>
  <c r="AF559" i="1"/>
  <c r="AG575" i="1"/>
  <c r="AF575" i="1"/>
  <c r="AG591" i="1"/>
  <c r="AF591" i="1"/>
  <c r="AF20" i="1"/>
  <c r="AG20" i="1"/>
  <c r="AF48" i="1"/>
  <c r="AF64" i="1"/>
  <c r="AF80" i="1"/>
  <c r="AG80" i="1"/>
  <c r="AF96" i="1"/>
  <c r="AG96" i="1"/>
  <c r="AF112" i="1"/>
  <c r="AG112" i="1"/>
  <c r="AF128" i="1"/>
  <c r="AG128" i="1"/>
  <c r="AF144" i="1"/>
  <c r="AG144" i="1"/>
  <c r="AF160" i="1"/>
  <c r="AF184" i="1"/>
  <c r="AF200" i="1"/>
  <c r="AG200" i="1"/>
  <c r="AF216" i="1"/>
  <c r="AG216" i="1"/>
  <c r="AF232" i="1"/>
  <c r="AG232" i="1"/>
  <c r="AF248" i="1"/>
  <c r="AF276" i="1"/>
  <c r="AG292" i="1"/>
  <c r="AF292" i="1"/>
  <c r="AF304" i="1"/>
  <c r="AG304" i="1"/>
  <c r="AF320" i="1"/>
  <c r="AG320" i="1"/>
  <c r="AF336" i="1"/>
  <c r="AG336" i="1"/>
  <c r="AF352" i="1"/>
  <c r="AG352" i="1"/>
  <c r="AF380" i="1"/>
  <c r="AG380" i="1"/>
  <c r="AF396" i="1"/>
  <c r="AG396" i="1"/>
  <c r="AF424" i="1"/>
  <c r="AG424" i="1"/>
  <c r="AF440" i="1"/>
  <c r="AG440" i="1"/>
  <c r="AF456" i="1"/>
  <c r="AG456" i="1"/>
  <c r="AF472" i="1"/>
  <c r="AG472" i="1"/>
  <c r="AF488" i="1"/>
  <c r="AG488" i="1"/>
  <c r="AF504" i="1"/>
  <c r="AG504" i="1"/>
  <c r="AF520" i="1"/>
  <c r="AG520" i="1"/>
  <c r="AF536" i="1"/>
  <c r="AG536" i="1"/>
  <c r="AF552" i="1"/>
  <c r="AG552" i="1"/>
  <c r="AF568" i="1"/>
  <c r="AG568" i="1"/>
  <c r="AF584" i="1"/>
  <c r="AG584" i="1"/>
  <c r="AF612" i="1"/>
  <c r="AG612" i="1"/>
  <c r="AF628" i="1"/>
  <c r="AF640" i="1"/>
  <c r="AG640" i="1"/>
  <c r="AF652" i="1"/>
  <c r="AG652" i="1"/>
  <c r="AF668" i="1"/>
  <c r="AG668" i="1"/>
  <c r="AF684" i="1"/>
  <c r="AG684" i="1"/>
  <c r="AF700" i="1"/>
  <c r="AF716" i="1"/>
  <c r="AG716" i="1"/>
  <c r="AF11" i="1"/>
  <c r="AG27" i="1"/>
  <c r="AF27" i="1"/>
  <c r="AF43" i="1"/>
  <c r="AF63" i="1"/>
  <c r="AG79" i="1"/>
  <c r="AF79" i="1"/>
  <c r="AG95" i="1"/>
  <c r="AF95" i="1"/>
  <c r="AG111" i="1"/>
  <c r="AF111" i="1"/>
  <c r="AG127" i="1"/>
  <c r="AF127" i="1"/>
  <c r="AG163" i="1"/>
  <c r="AF163" i="1"/>
  <c r="AG195" i="1"/>
  <c r="AF195" i="1"/>
  <c r="AF231" i="1"/>
  <c r="AF291" i="1"/>
  <c r="AF323" i="1"/>
  <c r="AG363" i="1"/>
  <c r="AF363" i="1"/>
  <c r="AG419" i="1"/>
  <c r="AF419" i="1"/>
  <c r="AG451" i="1"/>
  <c r="AF451" i="1"/>
  <c r="AG487" i="1"/>
  <c r="AF487" i="1"/>
  <c r="AG611" i="1"/>
  <c r="AF611" i="1"/>
  <c r="AF647" i="1"/>
  <c r="AG715" i="1"/>
  <c r="AF715" i="1"/>
  <c r="AF70" i="1"/>
  <c r="AF102" i="1"/>
  <c r="AF134" i="1"/>
  <c r="AG134" i="1"/>
  <c r="AF170" i="1"/>
  <c r="AG170" i="1"/>
  <c r="AF202" i="1"/>
  <c r="AG202" i="1"/>
  <c r="AF238" i="1"/>
  <c r="AG238" i="1"/>
  <c r="AG298" i="1"/>
  <c r="AF298" i="1"/>
  <c r="AG326" i="1"/>
  <c r="AF326" i="1"/>
  <c r="AG350" i="1"/>
  <c r="AF350" i="1"/>
  <c r="AG382" i="1"/>
  <c r="AF382" i="1"/>
  <c r="AG410" i="1"/>
  <c r="AF410" i="1"/>
  <c r="AG434" i="1"/>
  <c r="AF434" i="1"/>
  <c r="AG466" i="1"/>
  <c r="AF466" i="1"/>
  <c r="AG490" i="1"/>
  <c r="AF490" i="1"/>
  <c r="AG518" i="1"/>
  <c r="AF518" i="1"/>
  <c r="AG546" i="1"/>
  <c r="AF546" i="1"/>
  <c r="AG602" i="1"/>
  <c r="AF602" i="1"/>
  <c r="AG634" i="1"/>
  <c r="AF634" i="1"/>
  <c r="AG662" i="1"/>
  <c r="AF662" i="1"/>
  <c r="AG686" i="1"/>
  <c r="AF686" i="1"/>
  <c r="AF718" i="1"/>
  <c r="AG651" i="1"/>
  <c r="AF651" i="1"/>
  <c r="AG667" i="1"/>
  <c r="AF667" i="1"/>
  <c r="AG695" i="1"/>
  <c r="AF695" i="1"/>
  <c r="AG723" i="1"/>
  <c r="AF723" i="1"/>
  <c r="AF34" i="1"/>
  <c r="AG34" i="1"/>
  <c r="AF50" i="1"/>
  <c r="AG50" i="1"/>
  <c r="AF82" i="1"/>
  <c r="AG82" i="1"/>
  <c r="AF114" i="1"/>
  <c r="AG114" i="1"/>
  <c r="AF146" i="1"/>
  <c r="AF174" i="1"/>
  <c r="AG174" i="1"/>
  <c r="AF206" i="1"/>
  <c r="AF234" i="1"/>
  <c r="AG234" i="1"/>
  <c r="AF262" i="1"/>
  <c r="AG262" i="1"/>
  <c r="AF294" i="1"/>
  <c r="AF330" i="1"/>
  <c r="AF370" i="1"/>
  <c r="AG406" i="1"/>
  <c r="AF406" i="1"/>
  <c r="AG494" i="1"/>
  <c r="AF494" i="1"/>
  <c r="AG530" i="1"/>
  <c r="AF530" i="1"/>
  <c r="AG562" i="1"/>
  <c r="AF562" i="1"/>
  <c r="AG622" i="1"/>
  <c r="AF622" i="1"/>
  <c r="AG658" i="1"/>
  <c r="AF658" i="1"/>
  <c r="AF690" i="1"/>
  <c r="AG603" i="1"/>
  <c r="AF603" i="1"/>
  <c r="AG9" i="1"/>
  <c r="AF9" i="1"/>
  <c r="AF21" i="1"/>
  <c r="AF33" i="1"/>
  <c r="AG57" i="1"/>
  <c r="AF57" i="1"/>
  <c r="AG73" i="1"/>
  <c r="AF73" i="1"/>
  <c r="AG89" i="1"/>
  <c r="AF89" i="1"/>
  <c r="AG105" i="1"/>
  <c r="AF105" i="1"/>
  <c r="AG121" i="1"/>
  <c r="AF121" i="1"/>
  <c r="AF137" i="1"/>
  <c r="AG153" i="1"/>
  <c r="AF153" i="1"/>
  <c r="AG169" i="1"/>
  <c r="AF169" i="1"/>
  <c r="AG185" i="1"/>
  <c r="AF185" i="1"/>
  <c r="AG201" i="1"/>
  <c r="AF201" i="1"/>
  <c r="AG217" i="1"/>
  <c r="AF217" i="1"/>
  <c r="AG233" i="1"/>
  <c r="AF233" i="1"/>
  <c r="AG249" i="1"/>
  <c r="AF249" i="1"/>
  <c r="AG289" i="1"/>
  <c r="AF289" i="1"/>
  <c r="AF305" i="1"/>
  <c r="AG321" i="1"/>
  <c r="AF321" i="1"/>
  <c r="AG349" i="1"/>
  <c r="AF349" i="1"/>
  <c r="AG365" i="1"/>
  <c r="AF365" i="1"/>
  <c r="AG381" i="1"/>
  <c r="AF381" i="1"/>
  <c r="AG397" i="1"/>
  <c r="AF397" i="1"/>
  <c r="AG413" i="1"/>
  <c r="AF413" i="1"/>
  <c r="AG425" i="1"/>
  <c r="AF425" i="1"/>
  <c r="AG441" i="1"/>
  <c r="AF441" i="1"/>
  <c r="AG457" i="1"/>
  <c r="AF457" i="1"/>
  <c r="AG473" i="1"/>
  <c r="AF473" i="1"/>
  <c r="AG489" i="1"/>
  <c r="AF489" i="1"/>
  <c r="AG505" i="1"/>
  <c r="AF505" i="1"/>
  <c r="AG521" i="1"/>
  <c r="AF521" i="1"/>
  <c r="AG537" i="1"/>
  <c r="AF537" i="1"/>
  <c r="AG553" i="1"/>
  <c r="AF553" i="1"/>
  <c r="AG569" i="1"/>
  <c r="AF569" i="1"/>
  <c r="AG585" i="1"/>
  <c r="AF585" i="1"/>
  <c r="AG609" i="1"/>
  <c r="AF609" i="1"/>
  <c r="AG625" i="1"/>
  <c r="AF625" i="1"/>
  <c r="AG649" i="1"/>
  <c r="AF649" i="1"/>
  <c r="AG665" i="1"/>
  <c r="AF665" i="1"/>
  <c r="AG681" i="1"/>
  <c r="AF681" i="1"/>
  <c r="AG697" i="1"/>
  <c r="AF697" i="1"/>
  <c r="AG713" i="1"/>
  <c r="AF713" i="1"/>
  <c r="AG131" i="1"/>
  <c r="AF131" i="1"/>
  <c r="AF159" i="1"/>
  <c r="AG191" i="1"/>
  <c r="AF191" i="1"/>
  <c r="AG223" i="1"/>
  <c r="AF223" i="1"/>
  <c r="AG243" i="1"/>
  <c r="AF243" i="1"/>
  <c r="AG295" i="1"/>
  <c r="AF295" i="1"/>
  <c r="AF327" i="1"/>
  <c r="AF355" i="1"/>
  <c r="AF387" i="1"/>
  <c r="AG415" i="1"/>
  <c r="AF415" i="1"/>
  <c r="AG439" i="1"/>
  <c r="AF439" i="1"/>
  <c r="AG467" i="1"/>
  <c r="AF467" i="1"/>
  <c r="AG499" i="1"/>
  <c r="AF499" i="1"/>
  <c r="AG515" i="1"/>
  <c r="AF515" i="1"/>
  <c r="AG531" i="1"/>
  <c r="AF531" i="1"/>
  <c r="AG547" i="1"/>
  <c r="AF547" i="1"/>
  <c r="AG563" i="1"/>
  <c r="AF563" i="1"/>
  <c r="AG579" i="1"/>
  <c r="AF579" i="1"/>
  <c r="AF8" i="1"/>
  <c r="AG8" i="1"/>
  <c r="AF24" i="1"/>
  <c r="AG24" i="1"/>
  <c r="AF52" i="1"/>
  <c r="AG52" i="1"/>
  <c r="AF68" i="1"/>
  <c r="AG68" i="1"/>
  <c r="AF84" i="1"/>
  <c r="AF100" i="1"/>
  <c r="AG100" i="1"/>
  <c r="AF116" i="1"/>
  <c r="AG116" i="1"/>
  <c r="AF132" i="1"/>
  <c r="AG132" i="1"/>
  <c r="AF148" i="1"/>
  <c r="AG148" i="1"/>
  <c r="AF164" i="1"/>
  <c r="AG164" i="1"/>
  <c r="AF188" i="1"/>
  <c r="AF204" i="1"/>
  <c r="AG204" i="1"/>
  <c r="AF220" i="1"/>
  <c r="AF236" i="1"/>
  <c r="AG236" i="1"/>
  <c r="AF252" i="1"/>
  <c r="AF280" i="1"/>
  <c r="AG280" i="1"/>
  <c r="AF296" i="1"/>
  <c r="AF308" i="1"/>
  <c r="AG308" i="1"/>
  <c r="AF324" i="1"/>
  <c r="AF340" i="1"/>
  <c r="AG340" i="1"/>
  <c r="AF356" i="1"/>
  <c r="AF368" i="1"/>
  <c r="AG368" i="1"/>
  <c r="AF384" i="1"/>
  <c r="AG384" i="1"/>
  <c r="AF400" i="1"/>
  <c r="AG400" i="1"/>
  <c r="AF428" i="1"/>
  <c r="AG428" i="1"/>
  <c r="AF444" i="1"/>
  <c r="AG444" i="1"/>
  <c r="AF460" i="1"/>
  <c r="AG460" i="1"/>
  <c r="AF476" i="1"/>
  <c r="AG476" i="1"/>
  <c r="AF492" i="1"/>
  <c r="AG492" i="1"/>
  <c r="AF508" i="1"/>
  <c r="AG508" i="1"/>
  <c r="AF524" i="1"/>
  <c r="AG524" i="1"/>
  <c r="AF540" i="1"/>
  <c r="AG540" i="1"/>
  <c r="AF556" i="1"/>
  <c r="AG556" i="1"/>
  <c r="AF572" i="1"/>
  <c r="AG572" i="1"/>
  <c r="AF588" i="1"/>
  <c r="AG588" i="1"/>
  <c r="AF616" i="1"/>
  <c r="AG616" i="1"/>
  <c r="AF632" i="1"/>
  <c r="AG632" i="1"/>
  <c r="AF656" i="1"/>
  <c r="AG656" i="1"/>
  <c r="AF672" i="1"/>
  <c r="AF688" i="1"/>
  <c r="AG688" i="1"/>
  <c r="AF704" i="1"/>
  <c r="AG704" i="1"/>
  <c r="AF720" i="1"/>
  <c r="AF732" i="1"/>
  <c r="AG732" i="1"/>
  <c r="AF15" i="1"/>
  <c r="AG31" i="1"/>
  <c r="AF31" i="1"/>
  <c r="AF47" i="1"/>
  <c r="AF67" i="1"/>
  <c r="AF83" i="1"/>
  <c r="AF99" i="1"/>
  <c r="AG115" i="1"/>
  <c r="AF115" i="1"/>
  <c r="AF135" i="1"/>
  <c r="AG171" i="1"/>
  <c r="AF171" i="1"/>
  <c r="AG203" i="1"/>
  <c r="AF203" i="1"/>
  <c r="AG239" i="1"/>
  <c r="AF239" i="1"/>
  <c r="AG299" i="1"/>
  <c r="AF299" i="1"/>
  <c r="AF335" i="1"/>
  <c r="AG371" i="1"/>
  <c r="AF371" i="1"/>
  <c r="AG391" i="1"/>
  <c r="AF391" i="1"/>
  <c r="AG427" i="1"/>
  <c r="AF427" i="1"/>
  <c r="AG459" i="1"/>
  <c r="AF459" i="1"/>
  <c r="AG495" i="1"/>
  <c r="AF495" i="1"/>
  <c r="AF615" i="1"/>
  <c r="AG659" i="1"/>
  <c r="AF659" i="1"/>
  <c r="AG687" i="1"/>
  <c r="AF687" i="1"/>
  <c r="AG727" i="1"/>
  <c r="AF727" i="1"/>
  <c r="AF78" i="1"/>
  <c r="AF110" i="1"/>
  <c r="AG110" i="1"/>
  <c r="AF142" i="1"/>
  <c r="AF178" i="1"/>
  <c r="AG178" i="1"/>
  <c r="AF210" i="1"/>
  <c r="AG210" i="1"/>
  <c r="AF250" i="1"/>
  <c r="AG250" i="1"/>
  <c r="AF274" i="1"/>
  <c r="AG274" i="1"/>
  <c r="AG306" i="1"/>
  <c r="AF306" i="1"/>
  <c r="AG334" i="1"/>
  <c r="AF334" i="1"/>
  <c r="AG358" i="1"/>
  <c r="AF358" i="1"/>
  <c r="AG386" i="1"/>
  <c r="AF386" i="1"/>
  <c r="AG418" i="1"/>
  <c r="AF418" i="1"/>
  <c r="AG442" i="1"/>
  <c r="AF442" i="1"/>
  <c r="AG470" i="1"/>
  <c r="AF470" i="1"/>
  <c r="AG498" i="1"/>
  <c r="AF498" i="1"/>
  <c r="AG526" i="1"/>
  <c r="AF526" i="1"/>
  <c r="AG554" i="1"/>
  <c r="AF554" i="1"/>
  <c r="AG610" i="1"/>
  <c r="AF610" i="1"/>
  <c r="AG638" i="1"/>
  <c r="AF638" i="1"/>
  <c r="AG670" i="1"/>
  <c r="AF670" i="1"/>
  <c r="AG694" i="1"/>
  <c r="AF694" i="1"/>
  <c r="AG726" i="1"/>
  <c r="AF726" i="1"/>
  <c r="AG623" i="1"/>
  <c r="AF623" i="1"/>
  <c r="AG655" i="1"/>
  <c r="AF655" i="1"/>
  <c r="AG675" i="1"/>
  <c r="AF675" i="1"/>
  <c r="AG703" i="1"/>
  <c r="AF703" i="1"/>
  <c r="AG731" i="1"/>
  <c r="AF731" i="1"/>
  <c r="AF22" i="1"/>
  <c r="AF38" i="1"/>
  <c r="AG38" i="1"/>
  <c r="AF58" i="1"/>
  <c r="AG58" i="1"/>
  <c r="AF90" i="1"/>
  <c r="AG90" i="1"/>
  <c r="AF122" i="1"/>
  <c r="AG122" i="1"/>
  <c r="AF154" i="1"/>
  <c r="AG154" i="1"/>
  <c r="AF182" i="1"/>
  <c r="AF214" i="1"/>
  <c r="AG214" i="1"/>
  <c r="AF242" i="1"/>
  <c r="AG242" i="1"/>
  <c r="AF270" i="1"/>
  <c r="AG270" i="1"/>
  <c r="AG302" i="1"/>
  <c r="AF302" i="1"/>
  <c r="AF342" i="1"/>
  <c r="AG378" i="1"/>
  <c r="AF378" i="1"/>
  <c r="AG414" i="1"/>
  <c r="AF414" i="1"/>
  <c r="AG502" i="1"/>
  <c r="AF502" i="1"/>
  <c r="AG538" i="1"/>
  <c r="AF538" i="1"/>
  <c r="AG570" i="1"/>
  <c r="AF570" i="1"/>
  <c r="AG630" i="1"/>
  <c r="AF630" i="1"/>
  <c r="AG666" i="1"/>
  <c r="AF666" i="1"/>
  <c r="AG698" i="1"/>
  <c r="AF698" i="1"/>
  <c r="Y37" i="1"/>
  <c r="Y641" i="1"/>
  <c r="Y643" i="1"/>
  <c r="Y426" i="1"/>
  <c r="Y663" i="1"/>
  <c r="Y722" i="1"/>
  <c r="Y421" i="1"/>
  <c r="Y180" i="1"/>
  <c r="Y265" i="1"/>
  <c r="Y644" i="1"/>
  <c r="Y25" i="1"/>
  <c r="Y601" i="1"/>
  <c r="Y227" i="1"/>
  <c r="Y300" i="1"/>
  <c r="Y636" i="1"/>
  <c r="Y383" i="1"/>
  <c r="Y679" i="1"/>
  <c r="Y735" i="1"/>
  <c r="Y266" i="1"/>
  <c r="Y678" i="1"/>
  <c r="Y474" i="1"/>
  <c r="Y273" i="1"/>
  <c r="Y337" i="1"/>
  <c r="Y597" i="1"/>
  <c r="Y637" i="1"/>
  <c r="Y725" i="1"/>
  <c r="Y267" i="1"/>
  <c r="Y14" i="1"/>
  <c r="Y582" i="1"/>
  <c r="Y438" i="1"/>
  <c r="Y462" i="1"/>
  <c r="Y599" i="1"/>
  <c r="Y18" i="1"/>
  <c r="Y714" i="1"/>
  <c r="Y17" i="1"/>
  <c r="Y41" i="1"/>
  <c r="Y263" i="1"/>
  <c r="Y431" i="1"/>
  <c r="Y36" i="1"/>
  <c r="Y176" i="1"/>
  <c r="Y264" i="1"/>
  <c r="Y364" i="1"/>
  <c r="Y412" i="1"/>
  <c r="Y536" i="1"/>
  <c r="Y600" i="1"/>
  <c r="Y728" i="1"/>
  <c r="Y635" i="1"/>
  <c r="Y598" i="1"/>
  <c r="T614" i="1"/>
  <c r="T682" i="1"/>
  <c r="Y466" i="1"/>
  <c r="T478" i="1"/>
  <c r="Y490" i="1"/>
  <c r="T506" i="1"/>
  <c r="Y518" i="1"/>
  <c r="T534" i="1"/>
  <c r="Y546" i="1"/>
  <c r="T566" i="1"/>
  <c r="Y602" i="1"/>
  <c r="T618" i="1"/>
  <c r="Y634" i="1"/>
  <c r="Y662" i="1"/>
  <c r="Y686" i="1"/>
  <c r="T702" i="1"/>
  <c r="Y718" i="1"/>
  <c r="T734" i="1"/>
  <c r="Y639" i="1"/>
  <c r="Y651" i="1"/>
  <c r="Y667" i="1"/>
  <c r="T719" i="1"/>
  <c r="Y723" i="1"/>
  <c r="T10" i="1"/>
  <c r="T26" i="1"/>
  <c r="T42" i="1"/>
  <c r="Y50" i="1"/>
  <c r="Y82" i="1"/>
  <c r="T98" i="1"/>
  <c r="Y146" i="1"/>
  <c r="T194" i="1"/>
  <c r="Y206" i="1"/>
  <c r="T218" i="1"/>
  <c r="Y234" i="1"/>
  <c r="Y262" i="1"/>
  <c r="Y294" i="1"/>
  <c r="Y330" i="1"/>
  <c r="Y370" i="1"/>
  <c r="Y494" i="1"/>
  <c r="T550" i="1"/>
  <c r="Y658" i="1"/>
  <c r="Y690" i="1"/>
  <c r="Y603" i="1"/>
  <c r="AJ426" i="1"/>
  <c r="AJ546" i="1"/>
  <c r="T422" i="1"/>
  <c r="T578" i="1"/>
  <c r="T606" i="1"/>
  <c r="T706" i="1"/>
  <c r="T390" i="1"/>
  <c r="T322" i="1"/>
  <c r="Y251" i="1"/>
  <c r="Y439" i="1"/>
  <c r="T587" i="1"/>
  <c r="T12" i="1"/>
  <c r="T28" i="1"/>
  <c r="T40" i="1"/>
  <c r="T72" i="1"/>
  <c r="T88" i="1"/>
  <c r="T104" i="1"/>
  <c r="T120" i="1"/>
  <c r="T136" i="1"/>
  <c r="T152" i="1"/>
  <c r="T168" i="1"/>
  <c r="Y184" i="1"/>
  <c r="Y216" i="1"/>
  <c r="T580" i="1"/>
  <c r="Y379" i="1"/>
  <c r="Y391" i="1"/>
  <c r="T190" i="1"/>
  <c r="T230" i="1"/>
  <c r="Y541" i="1"/>
  <c r="T319" i="1"/>
  <c r="Y327" i="1"/>
  <c r="Y331" i="1"/>
  <c r="T13" i="1"/>
  <c r="Y29" i="1"/>
  <c r="T45" i="1"/>
  <c r="Y53" i="1"/>
  <c r="T61" i="1"/>
  <c r="Y69" i="1"/>
  <c r="T77" i="1"/>
  <c r="Y85" i="1"/>
  <c r="T93" i="1"/>
  <c r="Y101" i="1"/>
  <c r="Y117" i="1"/>
  <c r="T125" i="1"/>
  <c r="Y133" i="1"/>
  <c r="Y149" i="1"/>
  <c r="T157" i="1"/>
  <c r="Y165" i="1"/>
  <c r="T173" i="1"/>
  <c r="Y181" i="1"/>
  <c r="T189" i="1"/>
  <c r="T205" i="1"/>
  <c r="Y213" i="1"/>
  <c r="T221" i="1"/>
  <c r="Y229" i="1"/>
  <c r="Y245" i="1"/>
  <c r="T253" i="1"/>
  <c r="Y261" i="1"/>
  <c r="T277" i="1"/>
  <c r="Y285" i="1"/>
  <c r="Y301" i="1"/>
  <c r="T309" i="1"/>
  <c r="Y317" i="1"/>
  <c r="T325" i="1"/>
  <c r="Y333" i="1"/>
  <c r="Y345" i="1"/>
  <c r="Y361" i="1"/>
  <c r="T369" i="1"/>
  <c r="Y377" i="1"/>
  <c r="T385" i="1"/>
  <c r="Y393" i="1"/>
  <c r="T401" i="1"/>
  <c r="Y409" i="1"/>
  <c r="T417" i="1"/>
  <c r="T429" i="1"/>
  <c r="Y437" i="1"/>
  <c r="Y453" i="1"/>
  <c r="T461" i="1"/>
  <c r="Y469" i="1"/>
  <c r="T493" i="1"/>
  <c r="T509" i="1"/>
  <c r="Y517" i="1"/>
  <c r="T525" i="1"/>
  <c r="Y533" i="1"/>
  <c r="Y549" i="1"/>
  <c r="Y581" i="1"/>
  <c r="T613" i="1"/>
  <c r="T617" i="1"/>
  <c r="T629" i="1"/>
  <c r="Y645" i="1"/>
  <c r="Y661" i="1"/>
  <c r="Y677" i="1"/>
  <c r="Y693" i="1"/>
  <c r="Y709" i="1"/>
  <c r="Y159" i="1"/>
  <c r="Y191" i="1"/>
  <c r="Y223" i="1"/>
  <c r="T275" i="1"/>
  <c r="T339" i="1"/>
  <c r="T423" i="1"/>
  <c r="T507" i="1"/>
  <c r="T519" i="1"/>
  <c r="Y60" i="1"/>
  <c r="Y76" i="1"/>
  <c r="Y92" i="1"/>
  <c r="Y108" i="1"/>
  <c r="Y124" i="1"/>
  <c r="Y140" i="1"/>
  <c r="Y156" i="1"/>
  <c r="Y172" i="1"/>
  <c r="Y228" i="1"/>
  <c r="Y260" i="1"/>
  <c r="Y316" i="1"/>
  <c r="Y332" i="1"/>
  <c r="Y348" i="1"/>
  <c r="Y420" i="1"/>
  <c r="Y516" i="1"/>
  <c r="Y548" i="1"/>
  <c r="T576" i="1"/>
  <c r="Y584" i="1"/>
  <c r="T604" i="1"/>
  <c r="Y612" i="1"/>
  <c r="T620" i="1"/>
  <c r="T624" i="1"/>
  <c r="Y652" i="1"/>
  <c r="Y656" i="1"/>
  <c r="Y668" i="1"/>
  <c r="Y684" i="1"/>
  <c r="Y688" i="1"/>
  <c r="Y700" i="1"/>
  <c r="T708" i="1"/>
  <c r="Y716" i="1"/>
  <c r="Y720" i="1"/>
  <c r="T738" i="1"/>
  <c r="Y15" i="1"/>
  <c r="Y47" i="1"/>
  <c r="T75" i="1"/>
  <c r="T91" i="1"/>
  <c r="T107" i="1"/>
  <c r="T123" i="1"/>
  <c r="T155" i="1"/>
  <c r="T187" i="1"/>
  <c r="T219" i="1"/>
  <c r="T411" i="1"/>
  <c r="T443" i="1"/>
  <c r="Y611" i="1"/>
  <c r="Y687" i="1"/>
  <c r="Y727" i="1"/>
  <c r="Y70" i="1"/>
  <c r="Y102" i="1"/>
  <c r="Y134" i="1"/>
  <c r="Y170" i="1"/>
  <c r="T186" i="1"/>
  <c r="Y202" i="1"/>
  <c r="Y238" i="1"/>
  <c r="T282" i="1"/>
  <c r="Y298" i="1"/>
  <c r="T314" i="1"/>
  <c r="Y326" i="1"/>
  <c r="Y350" i="1"/>
  <c r="T366" i="1"/>
  <c r="Y382" i="1"/>
  <c r="Y410" i="1"/>
  <c r="Y434" i="1"/>
  <c r="Y232" i="1"/>
  <c r="Y248" i="1"/>
  <c r="T268" i="1"/>
  <c r="T284" i="1"/>
  <c r="T312" i="1"/>
  <c r="T328" i="1"/>
  <c r="T344" i="1"/>
  <c r="T388" i="1"/>
  <c r="Y424" i="1"/>
  <c r="Y440" i="1"/>
  <c r="T448" i="1"/>
  <c r="Y456" i="1"/>
  <c r="Y472" i="1"/>
  <c r="Y307" i="1"/>
  <c r="Y623" i="1"/>
  <c r="Y557" i="1"/>
  <c r="Y589" i="1"/>
  <c r="Y520" i="1"/>
  <c r="Y605" i="1"/>
  <c r="Y283" i="1"/>
  <c r="T327" i="1"/>
  <c r="Y455" i="1"/>
  <c r="Y40" i="1"/>
  <c r="Y72" i="1"/>
  <c r="Y104" i="1"/>
  <c r="Y120" i="1"/>
  <c r="Y136" i="1"/>
  <c r="Y168" i="1"/>
  <c r="T232" i="1"/>
  <c r="T248" i="1"/>
  <c r="Y328" i="1"/>
  <c r="Y360" i="1"/>
  <c r="Y448" i="1"/>
  <c r="T456" i="1"/>
  <c r="T568" i="1"/>
  <c r="Y23" i="1"/>
  <c r="Y27" i="1"/>
  <c r="Y43" i="1"/>
  <c r="Y451" i="1"/>
  <c r="T274" i="1"/>
  <c r="T358" i="1"/>
  <c r="T442" i="1"/>
  <c r="T498" i="1"/>
  <c r="T90" i="1"/>
  <c r="T182" i="1"/>
  <c r="T242" i="1"/>
  <c r="T342" i="1"/>
  <c r="T378" i="1"/>
  <c r="Y13" i="1"/>
  <c r="T29" i="1"/>
  <c r="Y45" i="1"/>
  <c r="T53" i="1"/>
  <c r="Y61" i="1"/>
  <c r="T69" i="1"/>
  <c r="Y77" i="1"/>
  <c r="T85" i="1"/>
  <c r="Y93" i="1"/>
  <c r="T101" i="1"/>
  <c r="T117" i="1"/>
  <c r="Y125" i="1"/>
  <c r="T133" i="1"/>
  <c r="T149" i="1"/>
  <c r="Y157" i="1"/>
  <c r="T165" i="1"/>
  <c r="Y173" i="1"/>
  <c r="T181" i="1"/>
  <c r="Y189" i="1"/>
  <c r="Y205" i="1"/>
  <c r="T213" i="1"/>
  <c r="Y221" i="1"/>
  <c r="T229" i="1"/>
  <c r="T245" i="1"/>
  <c r="Y253" i="1"/>
  <c r="T261" i="1"/>
  <c r="Y277" i="1"/>
  <c r="T285" i="1"/>
  <c r="T301" i="1"/>
  <c r="Y309" i="1"/>
  <c r="T317" i="1"/>
  <c r="Y325" i="1"/>
  <c r="T333" i="1"/>
  <c r="T345" i="1"/>
  <c r="T361" i="1"/>
  <c r="Y369" i="1"/>
  <c r="T377" i="1"/>
  <c r="Y385" i="1"/>
  <c r="T393" i="1"/>
  <c r="Y401" i="1"/>
  <c r="T409" i="1"/>
  <c r="Y417" i="1"/>
  <c r="Y429" i="1"/>
  <c r="T437" i="1"/>
  <c r="T453" i="1"/>
  <c r="Y461" i="1"/>
  <c r="T469" i="1"/>
  <c r="Y493" i="1"/>
  <c r="Y509" i="1"/>
  <c r="T517" i="1"/>
  <c r="Y525" i="1"/>
  <c r="T533" i="1"/>
  <c r="T549" i="1"/>
  <c r="T553" i="1"/>
  <c r="T581" i="1"/>
  <c r="T585" i="1"/>
  <c r="Y613" i="1"/>
  <c r="Y629" i="1"/>
  <c r="T645" i="1"/>
  <c r="T649" i="1"/>
  <c r="T661" i="1"/>
  <c r="Y669" i="1"/>
  <c r="T677" i="1"/>
  <c r="T681" i="1"/>
  <c r="T693" i="1"/>
  <c r="T709" i="1"/>
  <c r="Y717" i="1"/>
  <c r="Y139" i="1"/>
  <c r="T243" i="1"/>
  <c r="Y255" i="1"/>
  <c r="Y367" i="1"/>
  <c r="T375" i="1"/>
  <c r="T387" i="1"/>
  <c r="T407" i="1"/>
  <c r="T467" i="1"/>
  <c r="Y475" i="1"/>
  <c r="T499" i="1"/>
  <c r="T515" i="1"/>
  <c r="T591" i="1"/>
  <c r="Y132" i="1"/>
  <c r="Y164" i="1"/>
  <c r="Y188" i="1"/>
  <c r="Y204" i="1"/>
  <c r="Y220" i="1"/>
  <c r="Y236" i="1"/>
  <c r="Y252" i="1"/>
  <c r="Y324" i="1"/>
  <c r="Y356" i="1"/>
  <c r="T360" i="1"/>
  <c r="Y460" i="1"/>
  <c r="Y476" i="1"/>
  <c r="Y508" i="1"/>
  <c r="Y556" i="1"/>
  <c r="Y572" i="1"/>
  <c r="T584" i="1"/>
  <c r="Y604" i="1"/>
  <c r="Y620" i="1"/>
  <c r="Y624" i="1"/>
  <c r="T652" i="1"/>
  <c r="T656" i="1"/>
  <c r="T668" i="1"/>
  <c r="T684" i="1"/>
  <c r="T688" i="1"/>
  <c r="Y692" i="1"/>
  <c r="T700" i="1"/>
  <c r="Y708" i="1"/>
  <c r="T716" i="1"/>
  <c r="Y738" i="1"/>
  <c r="Y19" i="1"/>
  <c r="Y35" i="1"/>
  <c r="T67" i="1"/>
  <c r="T99" i="1"/>
  <c r="Y179" i="1"/>
  <c r="T203" i="1"/>
  <c r="Y211" i="1"/>
  <c r="Y287" i="1"/>
  <c r="T299" i="1"/>
  <c r="Y351" i="1"/>
  <c r="T371" i="1"/>
  <c r="Y403" i="1"/>
  <c r="Y435" i="1"/>
  <c r="T687" i="1"/>
  <c r="Y699" i="1"/>
  <c r="T727" i="1"/>
  <c r="Y54" i="1"/>
  <c r="Y86" i="1"/>
  <c r="Y150" i="1"/>
  <c r="Y186" i="1"/>
  <c r="Y222" i="1"/>
  <c r="T238" i="1"/>
  <c r="Y282" i="1"/>
  <c r="T298" i="1"/>
  <c r="Y314" i="1"/>
  <c r="Y338" i="1"/>
  <c r="Y366" i="1"/>
  <c r="T382" i="1"/>
  <c r="Y394" i="1"/>
  <c r="T434" i="1"/>
  <c r="Y450" i="1"/>
  <c r="Y478" i="1"/>
  <c r="T490" i="1"/>
  <c r="Y506" i="1"/>
  <c r="T518" i="1"/>
  <c r="Y534" i="1"/>
  <c r="Y566" i="1"/>
  <c r="Y618" i="1"/>
  <c r="Y646" i="1"/>
  <c r="T662" i="1"/>
  <c r="T686" i="1"/>
  <c r="Y702" i="1"/>
  <c r="T718" i="1"/>
  <c r="Y734" i="1"/>
  <c r="T651" i="1"/>
  <c r="T667" i="1"/>
  <c r="Y719" i="1"/>
  <c r="T723" i="1"/>
  <c r="Y10" i="1"/>
  <c r="Y26" i="1"/>
  <c r="Y42" i="1"/>
  <c r="Y66" i="1"/>
  <c r="T82" i="1"/>
  <c r="Y98" i="1"/>
  <c r="Y158" i="1"/>
  <c r="Y194" i="1"/>
  <c r="T206" i="1"/>
  <c r="Y218" i="1"/>
  <c r="Y246" i="1"/>
  <c r="Y310" i="1"/>
  <c r="T330" i="1"/>
  <c r="Y354" i="1"/>
  <c r="Y390" i="1"/>
  <c r="Y422" i="1"/>
  <c r="T494" i="1"/>
  <c r="Y550" i="1"/>
  <c r="Y578" i="1"/>
  <c r="Y606" i="1"/>
  <c r="T658" i="1"/>
  <c r="T690" i="1"/>
  <c r="Y706" i="1"/>
  <c r="Y235" i="1"/>
  <c r="Y347" i="1"/>
  <c r="Y88" i="1"/>
  <c r="Y152" i="1"/>
  <c r="T184" i="1"/>
  <c r="T216" i="1"/>
  <c r="Y312" i="1"/>
  <c r="Y344" i="1"/>
  <c r="T380" i="1"/>
  <c r="T396" i="1"/>
  <c r="T424" i="1"/>
  <c r="T440" i="1"/>
  <c r="T472" i="1"/>
  <c r="Y480" i="1"/>
  <c r="T520" i="1"/>
  <c r="Y11" i="1"/>
  <c r="Y363" i="1"/>
  <c r="Y419" i="1"/>
  <c r="T78" i="1"/>
  <c r="T110" i="1"/>
  <c r="T142" i="1"/>
  <c r="T306" i="1"/>
  <c r="T22" i="1"/>
  <c r="T38" i="1"/>
  <c r="T214" i="1"/>
  <c r="Y537" i="1"/>
  <c r="Y569" i="1"/>
  <c r="Y665" i="1"/>
  <c r="Y697" i="1"/>
  <c r="Y713" i="1"/>
  <c r="T167" i="1"/>
  <c r="Y175" i="1"/>
  <c r="T199" i="1"/>
  <c r="Y207" i="1"/>
  <c r="Y311" i="1"/>
  <c r="Y355" i="1"/>
  <c r="Y399" i="1"/>
  <c r="T491" i="1"/>
  <c r="T511" i="1"/>
  <c r="Y531" i="1"/>
  <c r="Y547" i="1"/>
  <c r="Y563" i="1"/>
  <c r="T567" i="1"/>
  <c r="Y20" i="1"/>
  <c r="T52" i="1"/>
  <c r="T68" i="1"/>
  <c r="T84" i="1"/>
  <c r="T100" i="1"/>
  <c r="T148" i="1"/>
  <c r="Y208" i="1"/>
  <c r="Y224" i="1"/>
  <c r="Y240" i="1"/>
  <c r="Y276" i="1"/>
  <c r="T340" i="1"/>
  <c r="T368" i="1"/>
  <c r="T384" i="1"/>
  <c r="T400" i="1"/>
  <c r="Y416" i="1"/>
  <c r="Y432" i="1"/>
  <c r="Y464" i="1"/>
  <c r="Y496" i="1"/>
  <c r="Y512" i="1"/>
  <c r="Y552" i="1"/>
  <c r="Y608" i="1"/>
  <c r="T660" i="1"/>
  <c r="T724" i="1"/>
  <c r="Y7" i="1"/>
  <c r="Y39" i="1"/>
  <c r="T63" i="1"/>
  <c r="T71" i="1"/>
  <c r="Y83" i="1"/>
  <c r="T95" i="1"/>
  <c r="T111" i="1"/>
  <c r="Y115" i="1"/>
  <c r="T163" i="1"/>
  <c r="T195" i="1"/>
  <c r="T247" i="1"/>
  <c r="T279" i="1"/>
  <c r="T291" i="1"/>
  <c r="T323" i="1"/>
  <c r="T343" i="1"/>
  <c r="Y479" i="1"/>
  <c r="Y607" i="1"/>
  <c r="Y16" i="1"/>
  <c r="Y32" i="1"/>
  <c r="Y52" i="1"/>
  <c r="Y340" i="1"/>
  <c r="Y660" i="1"/>
  <c r="Y724" i="1"/>
  <c r="Y51" i="1"/>
  <c r="Y63" i="1"/>
  <c r="Y95" i="1"/>
  <c r="Y111" i="1"/>
  <c r="Y231" i="1"/>
  <c r="Y647" i="1"/>
  <c r="Y695" i="1"/>
  <c r="Y395" i="1"/>
  <c r="Y511" i="1"/>
  <c r="Y68" i="1"/>
  <c r="Y84" i="1"/>
  <c r="Y100" i="1"/>
  <c r="Y148" i="1"/>
  <c r="Y272" i="1"/>
  <c r="Y288" i="1"/>
  <c r="Y427" i="1"/>
  <c r="T647" i="1"/>
  <c r="T695" i="1"/>
  <c r="Y6" i="1"/>
  <c r="Y49" i="1"/>
  <c r="Y65" i="1"/>
  <c r="Y81" i="1"/>
  <c r="Y97" i="1"/>
  <c r="Y113" i="1"/>
  <c r="Y145" i="1"/>
  <c r="Y161" i="1"/>
  <c r="Y177" i="1"/>
  <c r="Y225" i="1"/>
  <c r="Y241" i="1"/>
  <c r="Y257" i="1"/>
  <c r="Y269" i="1"/>
  <c r="Y281" i="1"/>
  <c r="Y297" i="1"/>
  <c r="Y313" i="1"/>
  <c r="Y329" i="1"/>
  <c r="Y341" i="1"/>
  <c r="Y357" i="1"/>
  <c r="Y373" i="1"/>
  <c r="Y389" i="1"/>
  <c r="Y405" i="1"/>
  <c r="Y433" i="1"/>
  <c r="Y449" i="1"/>
  <c r="Y465" i="1"/>
  <c r="Y481" i="1"/>
  <c r="Y497" i="1"/>
  <c r="Y561" i="1"/>
  <c r="Y577" i="1"/>
  <c r="Y593" i="1"/>
  <c r="Y617" i="1"/>
  <c r="Y633" i="1"/>
  <c r="Y657" i="1"/>
  <c r="Y705" i="1"/>
  <c r="Y721" i="1"/>
  <c r="Y733" i="1"/>
  <c r="Y275" i="1"/>
  <c r="Y319" i="1"/>
  <c r="Y339" i="1"/>
  <c r="Y359" i="1"/>
  <c r="Y415" i="1"/>
  <c r="Y423" i="1"/>
  <c r="Y507" i="1"/>
  <c r="Y519" i="1"/>
  <c r="Y527" i="1"/>
  <c r="Y539" i="1"/>
  <c r="Y543" i="1"/>
  <c r="Y551" i="1"/>
  <c r="Y555" i="1"/>
  <c r="Y559" i="1"/>
  <c r="Y571" i="1"/>
  <c r="Y587" i="1"/>
  <c r="Y8" i="1"/>
  <c r="Y12" i="1"/>
  <c r="Y24" i="1"/>
  <c r="Y28" i="1"/>
  <c r="Y48" i="1"/>
  <c r="Y64" i="1"/>
  <c r="Y80" i="1"/>
  <c r="Y96" i="1"/>
  <c r="Y128" i="1"/>
  <c r="Y144" i="1"/>
  <c r="Y160" i="1"/>
  <c r="Y268" i="1"/>
  <c r="Y280" i="1"/>
  <c r="Y284" i="1"/>
  <c r="Y296" i="1"/>
  <c r="Y304" i="1"/>
  <c r="Y336" i="1"/>
  <c r="Y372" i="1"/>
  <c r="Y388" i="1"/>
  <c r="Y404" i="1"/>
  <c r="Y576" i="1"/>
  <c r="Y580" i="1"/>
  <c r="Y596" i="1"/>
  <c r="Y640" i="1"/>
  <c r="Y648" i="1"/>
  <c r="Y664" i="1"/>
  <c r="Y672" i="1"/>
  <c r="Y680" i="1"/>
  <c r="Y696" i="1"/>
  <c r="Y704" i="1"/>
  <c r="Y712" i="1"/>
  <c r="Y31" i="1"/>
  <c r="Y75" i="1"/>
  <c r="Y79" i="1"/>
  <c r="Y87" i="1"/>
  <c r="Y91" i="1"/>
  <c r="Y107" i="1"/>
  <c r="Y119" i="1"/>
  <c r="Y123" i="1"/>
  <c r="Y127" i="1"/>
  <c r="Y135" i="1"/>
  <c r="Y155" i="1"/>
  <c r="Y187" i="1"/>
  <c r="Y219" i="1"/>
  <c r="Y239" i="1"/>
  <c r="Y335" i="1"/>
  <c r="Y411" i="1"/>
  <c r="Y443" i="1"/>
  <c r="Y495" i="1"/>
  <c r="Y615" i="1"/>
  <c r="Y627" i="1"/>
  <c r="Y62" i="1"/>
  <c r="Y94" i="1"/>
  <c r="Y126" i="1"/>
  <c r="Y162" i="1"/>
  <c r="Y190" i="1"/>
  <c r="Y230" i="1"/>
  <c r="Y318" i="1"/>
  <c r="Y346" i="1"/>
  <c r="Y374" i="1"/>
  <c r="Y402" i="1"/>
  <c r="Y458" i="1"/>
  <c r="Y510" i="1"/>
  <c r="Y542" i="1"/>
  <c r="Y594" i="1"/>
  <c r="Y626" i="1"/>
  <c r="Y710" i="1"/>
  <c r="Y655" i="1"/>
  <c r="Y30" i="1"/>
  <c r="Y46" i="1"/>
  <c r="Y74" i="1"/>
  <c r="Y138" i="1"/>
  <c r="Y226" i="1"/>
  <c r="Y254" i="1"/>
  <c r="Y286" i="1"/>
  <c r="Y322" i="1"/>
  <c r="Y362" i="1"/>
  <c r="Y398" i="1"/>
  <c r="Y430" i="1"/>
  <c r="Y454" i="1"/>
  <c r="Y558" i="1"/>
  <c r="Y590" i="1"/>
  <c r="Y614" i="1"/>
  <c r="Y650" i="1"/>
  <c r="Y682" i="1"/>
  <c r="Y730" i="1"/>
  <c r="T633" i="1"/>
  <c r="T733" i="1"/>
  <c r="Y167" i="1"/>
  <c r="T175" i="1"/>
  <c r="T207" i="1"/>
  <c r="Y303" i="1"/>
  <c r="T399" i="1"/>
  <c r="Y491" i="1"/>
  <c r="T64" i="1"/>
  <c r="T80" i="1"/>
  <c r="T144" i="1"/>
  <c r="Y212" i="1"/>
  <c r="T276" i="1"/>
  <c r="T304" i="1"/>
  <c r="T336" i="1"/>
  <c r="Y368" i="1"/>
  <c r="Y384" i="1"/>
  <c r="Y400" i="1"/>
  <c r="Y436" i="1"/>
  <c r="Y452" i="1"/>
  <c r="Y468" i="1"/>
  <c r="Y500" i="1"/>
  <c r="T552" i="1"/>
  <c r="Y564" i="1"/>
  <c r="T608" i="1"/>
  <c r="Y628" i="1"/>
  <c r="T664" i="1"/>
  <c r="Y71" i="1"/>
  <c r="T135" i="1"/>
  <c r="Y143" i="1"/>
  <c r="Y163" i="1"/>
  <c r="Y195" i="1"/>
  <c r="Y247" i="1"/>
  <c r="Y279" i="1"/>
  <c r="Y291" i="1"/>
  <c r="Y323" i="1"/>
  <c r="Y343" i="1"/>
  <c r="T479" i="1"/>
  <c r="T607" i="1"/>
  <c r="Y631" i="1"/>
  <c r="T655" i="1"/>
  <c r="Y711" i="1"/>
  <c r="Y199" i="1"/>
  <c r="Y271" i="1"/>
  <c r="Y567" i="1"/>
  <c r="Y583" i="1"/>
  <c r="T20" i="1"/>
  <c r="T48" i="1"/>
  <c r="T96" i="1"/>
  <c r="T128" i="1"/>
  <c r="T160" i="1"/>
  <c r="Y244" i="1"/>
  <c r="Y9" i="1"/>
  <c r="Y21" i="1"/>
  <c r="Y33" i="1"/>
  <c r="T49" i="1"/>
  <c r="Y57" i="1"/>
  <c r="T65" i="1"/>
  <c r="Y73" i="1"/>
  <c r="T81" i="1"/>
  <c r="Y89" i="1"/>
  <c r="T97" i="1"/>
  <c r="Y105" i="1"/>
  <c r="T113" i="1"/>
  <c r="Y121" i="1"/>
  <c r="Y137" i="1"/>
  <c r="T145" i="1"/>
  <c r="Y153" i="1"/>
  <c r="T161" i="1"/>
  <c r="Y169" i="1"/>
  <c r="T177" i="1"/>
  <c r="Y185" i="1"/>
  <c r="Y217" i="1"/>
  <c r="T225" i="1"/>
  <c r="Y233" i="1"/>
  <c r="T241" i="1"/>
  <c r="Y249" i="1"/>
  <c r="T257" i="1"/>
  <c r="T269" i="1"/>
  <c r="T281" i="1"/>
  <c r="Y289" i="1"/>
  <c r="T297" i="1"/>
  <c r="Y305" i="1"/>
  <c r="T313" i="1"/>
  <c r="Y321" i="1"/>
  <c r="T329" i="1"/>
  <c r="T341" i="1"/>
  <c r="Y349" i="1"/>
  <c r="T357" i="1"/>
  <c r="Y365" i="1"/>
  <c r="T373" i="1"/>
  <c r="T389" i="1"/>
  <c r="Y397" i="1"/>
  <c r="T405" i="1"/>
  <c r="Y413" i="1"/>
  <c r="Y425" i="1"/>
  <c r="T433" i="1"/>
  <c r="Y441" i="1"/>
  <c r="T449" i="1"/>
  <c r="Y457" i="1"/>
  <c r="T465" i="1"/>
  <c r="Y473" i="1"/>
  <c r="T481" i="1"/>
  <c r="Y489" i="1"/>
  <c r="T497" i="1"/>
  <c r="Y505" i="1"/>
  <c r="Y521" i="1"/>
  <c r="Y553" i="1"/>
  <c r="T561" i="1"/>
  <c r="T577" i="1"/>
  <c r="Y585" i="1"/>
  <c r="T593" i="1"/>
  <c r="T605" i="1"/>
  <c r="Y609" i="1"/>
  <c r="Y625" i="1"/>
  <c r="Y649" i="1"/>
  <c r="T657" i="1"/>
  <c r="Y681" i="1"/>
  <c r="T705" i="1"/>
  <c r="T721" i="1"/>
  <c r="Y55" i="1"/>
  <c r="Y151" i="1"/>
  <c r="Y183" i="1"/>
  <c r="T235" i="1"/>
  <c r="Y243" i="1"/>
  <c r="T283" i="1"/>
  <c r="Y375" i="1"/>
  <c r="Y387" i="1"/>
  <c r="Y407" i="1"/>
  <c r="Y467" i="1"/>
  <c r="Y499" i="1"/>
  <c r="Y515" i="1"/>
  <c r="T527" i="1"/>
  <c r="T543" i="1"/>
  <c r="Y579" i="1"/>
  <c r="Y591" i="1"/>
  <c r="Y376" i="1"/>
  <c r="Y380" i="1"/>
  <c r="Y392" i="1"/>
  <c r="Y396" i="1"/>
  <c r="Y408" i="1"/>
  <c r="Y544" i="1"/>
  <c r="Y560" i="1"/>
  <c r="Y568" i="1"/>
  <c r="Y592" i="1"/>
  <c r="Y616" i="1"/>
  <c r="Y632" i="1"/>
  <c r="T712" i="1"/>
  <c r="Y732" i="1"/>
  <c r="T11" i="1"/>
  <c r="T27" i="1"/>
  <c r="T43" i="1"/>
  <c r="Y67" i="1"/>
  <c r="Y99" i="1"/>
  <c r="Y203" i="1"/>
  <c r="Y299" i="1"/>
  <c r="T363" i="1"/>
  <c r="Y371" i="1"/>
  <c r="T419" i="1"/>
  <c r="T451" i="1"/>
  <c r="Y659" i="1"/>
  <c r="T62" i="1"/>
  <c r="Y78" i="1"/>
  <c r="T94" i="1"/>
  <c r="Y110" i="1"/>
  <c r="T126" i="1"/>
  <c r="Y142" i="1"/>
  <c r="Y178" i="1"/>
  <c r="Y274" i="1"/>
  <c r="Y306" i="1"/>
  <c r="Y334" i="1"/>
  <c r="T346" i="1"/>
  <c r="Y358" i="1"/>
  <c r="T374" i="1"/>
  <c r="Y386" i="1"/>
  <c r="T402" i="1"/>
  <c r="Y418" i="1"/>
  <c r="Y442" i="1"/>
  <c r="T458" i="1"/>
  <c r="Y470" i="1"/>
  <c r="Y498" i="1"/>
  <c r="T510" i="1"/>
  <c r="T542" i="1"/>
  <c r="Y554" i="1"/>
  <c r="T594" i="1"/>
  <c r="Y610" i="1"/>
  <c r="T626" i="1"/>
  <c r="Y638" i="1"/>
  <c r="Y670" i="1"/>
  <c r="Y726" i="1"/>
  <c r="Y675" i="1"/>
  <c r="Y731" i="1"/>
  <c r="Y22" i="1"/>
  <c r="T30" i="1"/>
  <c r="Y38" i="1"/>
  <c r="Y58" i="1"/>
  <c r="T74" i="1"/>
  <c r="Y90" i="1"/>
  <c r="Y122" i="1"/>
  <c r="T138" i="1"/>
  <c r="Y154" i="1"/>
  <c r="Y182" i="1"/>
  <c r="Y214" i="1"/>
  <c r="T226" i="1"/>
  <c r="Y242" i="1"/>
  <c r="Y270" i="1"/>
  <c r="Y302" i="1"/>
  <c r="Y342" i="1"/>
  <c r="Y378" i="1"/>
  <c r="Y414" i="1"/>
  <c r="Y502" i="1"/>
  <c r="Y630" i="1"/>
  <c r="Y666" i="1"/>
  <c r="T273" i="1"/>
  <c r="T725" i="1"/>
  <c r="T267" i="1"/>
  <c r="T383" i="1"/>
  <c r="T266" i="1"/>
  <c r="T582" i="1"/>
  <c r="T18" i="1"/>
  <c r="T438" i="1"/>
  <c r="T180" i="1"/>
  <c r="T300" i="1"/>
  <c r="T636" i="1"/>
  <c r="T735" i="1"/>
  <c r="T678" i="1"/>
  <c r="T474" i="1"/>
  <c r="T311" i="1"/>
  <c r="T355" i="1"/>
  <c r="T415" i="1"/>
  <c r="T531" i="1"/>
  <c r="T547" i="1"/>
  <c r="T563" i="1"/>
  <c r="T208" i="1"/>
  <c r="T224" i="1"/>
  <c r="T240" i="1"/>
  <c r="T372" i="1"/>
  <c r="T404" i="1"/>
  <c r="T416" i="1"/>
  <c r="T432" i="1"/>
  <c r="T464" i="1"/>
  <c r="T480" i="1"/>
  <c r="T496" i="1"/>
  <c r="T512" i="1"/>
  <c r="T672" i="1"/>
  <c r="T704" i="1"/>
  <c r="T7" i="1"/>
  <c r="T23" i="1"/>
  <c r="T31" i="1"/>
  <c r="T39" i="1"/>
  <c r="T79" i="1"/>
  <c r="T83" i="1"/>
  <c r="T115" i="1"/>
  <c r="T127" i="1"/>
  <c r="T239" i="1"/>
  <c r="T335" i="1"/>
  <c r="T427" i="1"/>
  <c r="T495" i="1"/>
  <c r="T615" i="1"/>
  <c r="T627" i="1"/>
  <c r="T318" i="1"/>
  <c r="T710" i="1"/>
  <c r="T46" i="1"/>
  <c r="T254" i="1"/>
  <c r="T286" i="1"/>
  <c r="T421" i="1"/>
  <c r="T637" i="1"/>
  <c r="T14" i="1"/>
  <c r="T41" i="1"/>
  <c r="T25" i="1"/>
  <c r="T337" i="1"/>
  <c r="T601" i="1"/>
  <c r="T227" i="1"/>
  <c r="T17" i="1"/>
  <c r="T37" i="1"/>
  <c r="T641" i="1"/>
  <c r="T431" i="1"/>
  <c r="T364" i="1"/>
  <c r="T728" i="1"/>
  <c r="T643" i="1"/>
  <c r="T426" i="1"/>
  <c r="T663" i="1"/>
  <c r="T537" i="1"/>
  <c r="T569" i="1"/>
  <c r="T665" i="1"/>
  <c r="T697" i="1"/>
  <c r="T713" i="1"/>
  <c r="T9" i="1"/>
  <c r="T21" i="1"/>
  <c r="T33" i="1"/>
  <c r="T57" i="1"/>
  <c r="T73" i="1"/>
  <c r="T89" i="1"/>
  <c r="T105" i="1"/>
  <c r="T121" i="1"/>
  <c r="T137" i="1"/>
  <c r="T153" i="1"/>
  <c r="T169" i="1"/>
  <c r="T185" i="1"/>
  <c r="T217" i="1"/>
  <c r="T233" i="1"/>
  <c r="T249" i="1"/>
  <c r="T289" i="1"/>
  <c r="T305" i="1"/>
  <c r="T321" i="1"/>
  <c r="T349" i="1"/>
  <c r="T365" i="1"/>
  <c r="T397" i="1"/>
  <c r="T413" i="1"/>
  <c r="T425" i="1"/>
  <c r="T441" i="1"/>
  <c r="T457" i="1"/>
  <c r="T473" i="1"/>
  <c r="T489" i="1"/>
  <c r="T505" i="1"/>
  <c r="T521" i="1"/>
  <c r="T541" i="1"/>
  <c r="T557" i="1"/>
  <c r="T589" i="1"/>
  <c r="T609" i="1"/>
  <c r="T625" i="1"/>
  <c r="T669" i="1"/>
  <c r="T717" i="1"/>
  <c r="T55" i="1"/>
  <c r="T139" i="1"/>
  <c r="T151" i="1"/>
  <c r="T159" i="1"/>
  <c r="T183" i="1"/>
  <c r="T191" i="1"/>
  <c r="T223" i="1"/>
  <c r="T251" i="1"/>
  <c r="T271" i="1"/>
  <c r="T303" i="1"/>
  <c r="T331" i="1"/>
  <c r="T395" i="1"/>
  <c r="T439" i="1"/>
  <c r="T475" i="1"/>
  <c r="T579" i="1"/>
  <c r="T583" i="1"/>
  <c r="T16" i="1"/>
  <c r="T32" i="1"/>
  <c r="T60" i="1"/>
  <c r="T76" i="1"/>
  <c r="T92" i="1"/>
  <c r="T108" i="1"/>
  <c r="T124" i="1"/>
  <c r="T140" i="1"/>
  <c r="T156" i="1"/>
  <c r="T172" i="1"/>
  <c r="T212" i="1"/>
  <c r="T228" i="1"/>
  <c r="T244" i="1"/>
  <c r="T260" i="1"/>
  <c r="T272" i="1"/>
  <c r="T288" i="1"/>
  <c r="T316" i="1"/>
  <c r="T332" i="1"/>
  <c r="T348" i="1"/>
  <c r="T376" i="1"/>
  <c r="T392" i="1"/>
  <c r="T408" i="1"/>
  <c r="T420" i="1"/>
  <c r="T436" i="1"/>
  <c r="T452" i="1"/>
  <c r="T468" i="1"/>
  <c r="T500" i="1"/>
  <c r="T516" i="1"/>
  <c r="T544" i="1"/>
  <c r="T548" i="1"/>
  <c r="T560" i="1"/>
  <c r="T564" i="1"/>
  <c r="T592" i="1"/>
  <c r="T612" i="1"/>
  <c r="T616" i="1"/>
  <c r="T628" i="1"/>
  <c r="T632" i="1"/>
  <c r="T720" i="1"/>
  <c r="T732" i="1"/>
  <c r="T15" i="1"/>
  <c r="T19" i="1"/>
  <c r="T35" i="1"/>
  <c r="T47" i="1"/>
  <c r="T51" i="1"/>
  <c r="T143" i="1"/>
  <c r="T179" i="1"/>
  <c r="T211" i="1"/>
  <c r="T231" i="1"/>
  <c r="T307" i="1"/>
  <c r="T379" i="1"/>
  <c r="T391" i="1"/>
  <c r="T403" i="1"/>
  <c r="T435" i="1"/>
  <c r="T611" i="1"/>
  <c r="T659" i="1"/>
  <c r="T70" i="1"/>
  <c r="T102" i="1"/>
  <c r="T134" i="1"/>
  <c r="T170" i="1"/>
  <c r="T178" i="1"/>
  <c r="T202" i="1"/>
  <c r="T326" i="1"/>
  <c r="T334" i="1"/>
  <c r="T350" i="1"/>
  <c r="T386" i="1"/>
  <c r="T410" i="1"/>
  <c r="T418" i="1"/>
  <c r="T466" i="1"/>
  <c r="T470" i="1"/>
  <c r="T546" i="1"/>
  <c r="T554" i="1"/>
  <c r="T602" i="1"/>
  <c r="T610" i="1"/>
  <c r="T634" i="1"/>
  <c r="T638" i="1"/>
  <c r="T670" i="1"/>
  <c r="T726" i="1"/>
  <c r="T623" i="1"/>
  <c r="T631" i="1"/>
  <c r="T639" i="1"/>
  <c r="T675" i="1"/>
  <c r="T711" i="1"/>
  <c r="T731" i="1"/>
  <c r="T50" i="1"/>
  <c r="T58" i="1"/>
  <c r="T122" i="1"/>
  <c r="T146" i="1"/>
  <c r="T154" i="1"/>
  <c r="T234" i="1"/>
  <c r="T262" i="1"/>
  <c r="T270" i="1"/>
  <c r="T294" i="1"/>
  <c r="T302" i="1"/>
  <c r="T370" i="1"/>
  <c r="T414" i="1"/>
  <c r="T502" i="1"/>
  <c r="T630" i="1"/>
  <c r="T666" i="1"/>
  <c r="T603" i="1"/>
  <c r="T597" i="1"/>
  <c r="T679" i="1"/>
  <c r="T599" i="1"/>
  <c r="T462" i="1"/>
  <c r="T714" i="1"/>
  <c r="T6" i="1"/>
  <c r="T265" i="1"/>
  <c r="T263" i="1"/>
  <c r="T36" i="1"/>
  <c r="T176" i="1"/>
  <c r="T264" i="1"/>
  <c r="T412" i="1"/>
  <c r="T536" i="1"/>
  <c r="T600" i="1"/>
  <c r="T644" i="1"/>
  <c r="T635" i="1"/>
  <c r="T598" i="1"/>
  <c r="T722" i="1"/>
  <c r="T255" i="1"/>
  <c r="T347" i="1"/>
  <c r="T359" i="1"/>
  <c r="T367" i="1"/>
  <c r="T455" i="1"/>
  <c r="T539" i="1"/>
  <c r="T551" i="1"/>
  <c r="T555" i="1"/>
  <c r="T559" i="1"/>
  <c r="T571" i="1"/>
  <c r="T8" i="1"/>
  <c r="T24" i="1"/>
  <c r="T132" i="1"/>
  <c r="T164" i="1"/>
  <c r="T188" i="1"/>
  <c r="T204" i="1"/>
  <c r="T220" i="1"/>
  <c r="T236" i="1"/>
  <c r="T252" i="1"/>
  <c r="T280" i="1"/>
  <c r="T296" i="1"/>
  <c r="T324" i="1"/>
  <c r="T356" i="1"/>
  <c r="T460" i="1"/>
  <c r="T476" i="1"/>
  <c r="T508" i="1"/>
  <c r="T556" i="1"/>
  <c r="T572" i="1"/>
  <c r="T596" i="1"/>
  <c r="T640" i="1"/>
  <c r="T648" i="1"/>
  <c r="T680" i="1"/>
  <c r="T692" i="1"/>
  <c r="T696" i="1"/>
  <c r="T87" i="1"/>
  <c r="T119" i="1"/>
  <c r="T287" i="1"/>
  <c r="T351" i="1"/>
  <c r="T699" i="1"/>
  <c r="T54" i="1"/>
  <c r="T86" i="1"/>
  <c r="T150" i="1"/>
  <c r="T162" i="1"/>
  <c r="T222" i="1"/>
  <c r="T338" i="1"/>
  <c r="T394" i="1"/>
  <c r="T450" i="1"/>
  <c r="T646" i="1"/>
  <c r="T66" i="1"/>
  <c r="T158" i="1"/>
  <c r="T246" i="1"/>
  <c r="T310" i="1"/>
  <c r="T354" i="1"/>
  <c r="T362" i="1"/>
  <c r="T398" i="1"/>
  <c r="T430" i="1"/>
  <c r="T454" i="1"/>
  <c r="T558" i="1"/>
  <c r="T590" i="1"/>
  <c r="T650" i="1"/>
  <c r="T730" i="1"/>
  <c r="Z17" i="1"/>
  <c r="Z265" i="1"/>
  <c r="Z341" i="1"/>
  <c r="Z357" i="1"/>
  <c r="Z373" i="1"/>
  <c r="Z389" i="1"/>
  <c r="Z421" i="1"/>
  <c r="Z637" i="1"/>
  <c r="Z139" i="1"/>
  <c r="Z207" i="1"/>
  <c r="Z255" i="1"/>
  <c r="Z271" i="1"/>
  <c r="Z275" i="1"/>
  <c r="Z303" i="1"/>
  <c r="Z339" i="1"/>
  <c r="Z455" i="1"/>
  <c r="Z491" i="1"/>
  <c r="Z527" i="1"/>
  <c r="Z543" i="1"/>
  <c r="Z559" i="1"/>
  <c r="Z176" i="1"/>
  <c r="Z180" i="1"/>
  <c r="Z184" i="1"/>
  <c r="Z216" i="1"/>
  <c r="Z232" i="1"/>
  <c r="Z248" i="1"/>
  <c r="Z368" i="1"/>
  <c r="Z372" i="1"/>
  <c r="Z384" i="1"/>
  <c r="Z388" i="1"/>
  <c r="Z396" i="1"/>
  <c r="Z400" i="1"/>
  <c r="Z448" i="1"/>
  <c r="Z472" i="1"/>
  <c r="Z520" i="1"/>
  <c r="Z580" i="1"/>
  <c r="Z596" i="1"/>
  <c r="Z656" i="1"/>
  <c r="Z688" i="1"/>
  <c r="Z720" i="1"/>
  <c r="Z63" i="1"/>
  <c r="Z67" i="1"/>
  <c r="Z83" i="1"/>
  <c r="Z91" i="1"/>
  <c r="Z111" i="1"/>
  <c r="Z123" i="1"/>
  <c r="Z143" i="1"/>
  <c r="Z187" i="1"/>
  <c r="Z219" i="1"/>
  <c r="Z231" i="1"/>
  <c r="Z247" i="1"/>
  <c r="Z335" i="1"/>
  <c r="Z419" i="1"/>
  <c r="Z451" i="1"/>
  <c r="Z615" i="1"/>
  <c r="Z635" i="1"/>
  <c r="Z647" i="1"/>
  <c r="Z679" i="1"/>
  <c r="Z699" i="1"/>
  <c r="Z142" i="1"/>
  <c r="Z274" i="1"/>
  <c r="Z306" i="1"/>
  <c r="Z346" i="1"/>
  <c r="Z374" i="1"/>
  <c r="Z402" i="1"/>
  <c r="Z450" i="1"/>
  <c r="Z534" i="1"/>
  <c r="Z602" i="1"/>
  <c r="Z618" i="1"/>
  <c r="Z646" i="1"/>
  <c r="Z631" i="1"/>
  <c r="Z723" i="1"/>
  <c r="Z26" i="1"/>
  <c r="Z42" i="1"/>
  <c r="Z50" i="1"/>
  <c r="Z82" i="1"/>
  <c r="Z98" i="1"/>
  <c r="Z122" i="1"/>
  <c r="Z146" i="1"/>
  <c r="Z218" i="1"/>
  <c r="Z234" i="1"/>
  <c r="Z246" i="1"/>
  <c r="Z262" i="1"/>
  <c r="Z294" i="1"/>
  <c r="Z310" i="1"/>
  <c r="Z330" i="1"/>
  <c r="Z342" i="1"/>
  <c r="Z354" i="1"/>
  <c r="Z370" i="1"/>
  <c r="Z378" i="1"/>
  <c r="Z462" i="1"/>
  <c r="Z502" i="1"/>
  <c r="Z730" i="1"/>
  <c r="Z13" i="1"/>
  <c r="Z25" i="1"/>
  <c r="Z33" i="1"/>
  <c r="Z45" i="1"/>
  <c r="Z61" i="1"/>
  <c r="Z85" i="1"/>
  <c r="Z93" i="1"/>
  <c r="Z101" i="1"/>
  <c r="Z117" i="1"/>
  <c r="Z125" i="1"/>
  <c r="Z149" i="1"/>
  <c r="Z165" i="1"/>
  <c r="Z173" i="1"/>
  <c r="Z181" i="1"/>
  <c r="Z189" i="1"/>
  <c r="Z205" i="1"/>
  <c r="Z213" i="1"/>
  <c r="Z221" i="1"/>
  <c r="Z229" i="1"/>
  <c r="Z245" i="1"/>
  <c r="Z261" i="1"/>
  <c r="Z273" i="1"/>
  <c r="Z289" i="1"/>
  <c r="Z297" i="1"/>
  <c r="Z305" i="1"/>
  <c r="Z313" i="1"/>
  <c r="Z329" i="1"/>
  <c r="Z337" i="1"/>
  <c r="Z437" i="1"/>
  <c r="Z453" i="1"/>
  <c r="Z461" i="1"/>
  <c r="Z469" i="1"/>
  <c r="Z493" i="1"/>
  <c r="Z509" i="1"/>
  <c r="Z525" i="1"/>
  <c r="Z533" i="1"/>
  <c r="Z541" i="1"/>
  <c r="Z549" i="1"/>
  <c r="Z557" i="1"/>
  <c r="Z581" i="1"/>
  <c r="Z589" i="1"/>
  <c r="Z601" i="1"/>
  <c r="Z609" i="1"/>
  <c r="Z661" i="1"/>
  <c r="Z669" i="1"/>
  <c r="Z677" i="1"/>
  <c r="Z717" i="1"/>
  <c r="Z151" i="1"/>
  <c r="Z159" i="1"/>
  <c r="Z183" i="1"/>
  <c r="Z227" i="1"/>
  <c r="Z319" i="1"/>
  <c r="Z327" i="1"/>
  <c r="Z431" i="1"/>
  <c r="Z475" i="1"/>
  <c r="Z8" i="1"/>
  <c r="Z24" i="1"/>
  <c r="Z36" i="1"/>
  <c r="Z188" i="1"/>
  <c r="Z204" i="1"/>
  <c r="Z212" i="1"/>
  <c r="Z220" i="1"/>
  <c r="Z224" i="1"/>
  <c r="Z228" i="1"/>
  <c r="Z236" i="1"/>
  <c r="Z240" i="1"/>
  <c r="Z244" i="1"/>
  <c r="Z252" i="1"/>
  <c r="Z260" i="1"/>
  <c r="Z296" i="1"/>
  <c r="Z420" i="1"/>
  <c r="Z436" i="1"/>
  <c r="Z452" i="1"/>
  <c r="Z460" i="1"/>
  <c r="Z476" i="1"/>
  <c r="Z512" i="1"/>
  <c r="Z544" i="1"/>
  <c r="Z548" i="1"/>
  <c r="Z560" i="1"/>
  <c r="Z564" i="1"/>
  <c r="Z592" i="1"/>
  <c r="Z604" i="1"/>
  <c r="Z608" i="1"/>
  <c r="Z628" i="1"/>
  <c r="Z648" i="1"/>
  <c r="Z664" i="1"/>
  <c r="Z712" i="1"/>
  <c r="Z43" i="1"/>
  <c r="Z127" i="1"/>
  <c r="Z163" i="1"/>
  <c r="Z291" i="1"/>
  <c r="Z323" i="1"/>
  <c r="Z379" i="1"/>
  <c r="Z14" i="1"/>
  <c r="Z62" i="1"/>
  <c r="Z110" i="1"/>
  <c r="Z126" i="1"/>
  <c r="Z178" i="1"/>
  <c r="Z230" i="1"/>
  <c r="Z266" i="1"/>
  <c r="Z314" i="1"/>
  <c r="Z394" i="1"/>
  <c r="Z434" i="1"/>
  <c r="Z470" i="1"/>
  <c r="Z546" i="1"/>
  <c r="Z566" i="1"/>
  <c r="Z670" i="1"/>
  <c r="Z678" i="1"/>
  <c r="Z599" i="1"/>
  <c r="Z623" i="1"/>
  <c r="Z22" i="1"/>
  <c r="Z46" i="1"/>
  <c r="Z58" i="1"/>
  <c r="Z270" i="1"/>
  <c r="Z398" i="1"/>
  <c r="Z438" i="1"/>
  <c r="Z454" i="1"/>
  <c r="Z578" i="1"/>
  <c r="Z658" i="1"/>
  <c r="Z690" i="1"/>
  <c r="Z21" i="1"/>
  <c r="Z41" i="1"/>
  <c r="Z345" i="1"/>
  <c r="Z361" i="1"/>
  <c r="Z377" i="1"/>
  <c r="Z385" i="1"/>
  <c r="Z393" i="1"/>
  <c r="Z401" i="1"/>
  <c r="Z409" i="1"/>
  <c r="Z417" i="1"/>
  <c r="Z597" i="1"/>
  <c r="Z641" i="1"/>
  <c r="Z725" i="1"/>
  <c r="Z167" i="1"/>
  <c r="Z199" i="1"/>
  <c r="Z235" i="1"/>
  <c r="Z283" i="1"/>
  <c r="Z311" i="1"/>
  <c r="Z331" i="1"/>
  <c r="Z347" i="1"/>
  <c r="Z399" i="1"/>
  <c r="Z415" i="1"/>
  <c r="Z531" i="1"/>
  <c r="Z551" i="1"/>
  <c r="Z571" i="1"/>
  <c r="Z591" i="1"/>
  <c r="Z12" i="1"/>
  <c r="Z16" i="1"/>
  <c r="Z20" i="1"/>
  <c r="Z28" i="1"/>
  <c r="Z32" i="1"/>
  <c r="Z40" i="1"/>
  <c r="Z72" i="1"/>
  <c r="Z88" i="1"/>
  <c r="Z104" i="1"/>
  <c r="Z120" i="1"/>
  <c r="Z136" i="1"/>
  <c r="Z168" i="1"/>
  <c r="Z264" i="1"/>
  <c r="Z272" i="1"/>
  <c r="Z276" i="1"/>
  <c r="Z284" i="1"/>
  <c r="Z288" i="1"/>
  <c r="Z300" i="1"/>
  <c r="Z312" i="1"/>
  <c r="Z328" i="1"/>
  <c r="Z344" i="1"/>
  <c r="Z360" i="1"/>
  <c r="Z536" i="1"/>
  <c r="Z584" i="1"/>
  <c r="Z600" i="1"/>
  <c r="Z636" i="1"/>
  <c r="Z728" i="1"/>
  <c r="Z738" i="1"/>
  <c r="Z7" i="1"/>
  <c r="Z11" i="1"/>
  <c r="Z19" i="1"/>
  <c r="Z35" i="1"/>
  <c r="Z39" i="1"/>
  <c r="Z51" i="1"/>
  <c r="Z135" i="1"/>
  <c r="Z179" i="1"/>
  <c r="Z211" i="1"/>
  <c r="Z239" i="1"/>
  <c r="Z287" i="1"/>
  <c r="Z351" i="1"/>
  <c r="Z627" i="1"/>
  <c r="Z659" i="1"/>
  <c r="Z687" i="1"/>
  <c r="Z727" i="1"/>
  <c r="Z735" i="1"/>
  <c r="Z86" i="1"/>
  <c r="Z150" i="1"/>
  <c r="Z186" i="1"/>
  <c r="Z222" i="1"/>
  <c r="Z298" i="1"/>
  <c r="Z326" i="1"/>
  <c r="Z338" i="1"/>
  <c r="Z350" i="1"/>
  <c r="Z366" i="1"/>
  <c r="Z410" i="1"/>
  <c r="Z426" i="1"/>
  <c r="Z582" i="1"/>
  <c r="Z594" i="1"/>
  <c r="Z610" i="1"/>
  <c r="Z626" i="1"/>
  <c r="Z638" i="1"/>
  <c r="Z734" i="1"/>
  <c r="Z651" i="1"/>
  <c r="Z655" i="1"/>
  <c r="Z663" i="1"/>
  <c r="Z719" i="1"/>
  <c r="Z38" i="1"/>
  <c r="Z74" i="1"/>
  <c r="Z90" i="1"/>
  <c r="Z182" i="1"/>
  <c r="Z226" i="1"/>
  <c r="Z242" i="1"/>
  <c r="Z286" i="1"/>
  <c r="Z302" i="1"/>
  <c r="Z362" i="1"/>
  <c r="Z414" i="1"/>
  <c r="Z494" i="1"/>
  <c r="Z550" i="1"/>
  <c r="Z598" i="1"/>
  <c r="Z614" i="1"/>
  <c r="Z666" i="1"/>
  <c r="Z9" i="1"/>
  <c r="Z29" i="1"/>
  <c r="Z37" i="1"/>
  <c r="Z49" i="1"/>
  <c r="Z65" i="1"/>
  <c r="Z73" i="1"/>
  <c r="Z81" i="1"/>
  <c r="Z89" i="1"/>
  <c r="Z105" i="1"/>
  <c r="Z113" i="1"/>
  <c r="Z137" i="1"/>
  <c r="Z145" i="1"/>
  <c r="Z161" i="1"/>
  <c r="Z169" i="1"/>
  <c r="Z177" i="1"/>
  <c r="Z185" i="1"/>
  <c r="Z217" i="1"/>
  <c r="Z225" i="1"/>
  <c r="Z249" i="1"/>
  <c r="Z257" i="1"/>
  <c r="Z277" i="1"/>
  <c r="Z285" i="1"/>
  <c r="Z309" i="1"/>
  <c r="Z317" i="1"/>
  <c r="Z325" i="1"/>
  <c r="Z333" i="1"/>
  <c r="Z449" i="1"/>
  <c r="Z473" i="1"/>
  <c r="Z521" i="1"/>
  <c r="Z537" i="1"/>
  <c r="Z561" i="1"/>
  <c r="Z577" i="1"/>
  <c r="Z585" i="1"/>
  <c r="Z593" i="1"/>
  <c r="Z605" i="1"/>
  <c r="Z629" i="1"/>
  <c r="Z649" i="1"/>
  <c r="Z657" i="1"/>
  <c r="Z665" i="1"/>
  <c r="Z681" i="1"/>
  <c r="Z697" i="1"/>
  <c r="Z713" i="1"/>
  <c r="Z721" i="1"/>
  <c r="Z251" i="1"/>
  <c r="Z263" i="1"/>
  <c r="Z355" i="1"/>
  <c r="Z359" i="1"/>
  <c r="Z367" i="1"/>
  <c r="Z375" i="1"/>
  <c r="Z387" i="1"/>
  <c r="Z511" i="1"/>
  <c r="Z515" i="1"/>
  <c r="Z539" i="1"/>
  <c r="Z547" i="1"/>
  <c r="Z563" i="1"/>
  <c r="Z579" i="1"/>
  <c r="Z583" i="1"/>
  <c r="Z587" i="1"/>
  <c r="Z48" i="1"/>
  <c r="Z60" i="1"/>
  <c r="Z64" i="1"/>
  <c r="Z68" i="1"/>
  <c r="Z76" i="1"/>
  <c r="Z84" i="1"/>
  <c r="Z92" i="1"/>
  <c r="Z96" i="1"/>
  <c r="Z100" i="1"/>
  <c r="Z108" i="1"/>
  <c r="Z124" i="1"/>
  <c r="Z128" i="1"/>
  <c r="Z140" i="1"/>
  <c r="Z144" i="1"/>
  <c r="Z148" i="1"/>
  <c r="Z156" i="1"/>
  <c r="Z160" i="1"/>
  <c r="Z164" i="1"/>
  <c r="Z304" i="1"/>
  <c r="Z316" i="1"/>
  <c r="Z324" i="1"/>
  <c r="Z332" i="1"/>
  <c r="Z336" i="1"/>
  <c r="Z340" i="1"/>
  <c r="Z348" i="1"/>
  <c r="Z356" i="1"/>
  <c r="Z364" i="1"/>
  <c r="Z376" i="1"/>
  <c r="Z392" i="1"/>
  <c r="Z408" i="1"/>
  <c r="Z412" i="1"/>
  <c r="Z616" i="1"/>
  <c r="Z632" i="1"/>
  <c r="Z644" i="1"/>
  <c r="Z652" i="1"/>
  <c r="Z660" i="1"/>
  <c r="Z668" i="1"/>
  <c r="Z672" i="1"/>
  <c r="Z700" i="1"/>
  <c r="Z15" i="1"/>
  <c r="Z47" i="1"/>
  <c r="Z87" i="1"/>
  <c r="Z95" i="1"/>
  <c r="Z99" i="1"/>
  <c r="Z107" i="1"/>
  <c r="Z119" i="1"/>
  <c r="Z267" i="1"/>
  <c r="Z343" i="1"/>
  <c r="Z371" i="1"/>
  <c r="Z383" i="1"/>
  <c r="Z391" i="1"/>
  <c r="Z403" i="1"/>
  <c r="Z643" i="1"/>
  <c r="Z70" i="1"/>
  <c r="Z78" i="1"/>
  <c r="Z102" i="1"/>
  <c r="Z134" i="1"/>
  <c r="Z170" i="1"/>
  <c r="Z202" i="1"/>
  <c r="Z238" i="1"/>
  <c r="Z334" i="1"/>
  <c r="Z386" i="1"/>
  <c r="Z458" i="1"/>
  <c r="Z510" i="1"/>
  <c r="Z542" i="1"/>
  <c r="Z718" i="1"/>
  <c r="Z675" i="1"/>
  <c r="Z711" i="1"/>
  <c r="Z731" i="1"/>
  <c r="Z18" i="1"/>
  <c r="Z66" i="1"/>
  <c r="Z206" i="1"/>
  <c r="Z474" i="1"/>
  <c r="Z590" i="1"/>
  <c r="Z630" i="1"/>
  <c r="Z682" i="1"/>
  <c r="Z714" i="1"/>
  <c r="Z722" i="1"/>
  <c r="Z603" i="1"/>
  <c r="U21" i="1"/>
  <c r="AG21" i="1" s="1"/>
  <c r="U25" i="1"/>
  <c r="AF25" i="1" s="1"/>
  <c r="U37" i="1"/>
  <c r="AF37" i="1" s="1"/>
  <c r="U273" i="1"/>
  <c r="AF273" i="1" s="1"/>
  <c r="U345" i="1"/>
  <c r="AG345" i="1" s="1"/>
  <c r="U361" i="1"/>
  <c r="AG361" i="1" s="1"/>
  <c r="U377" i="1"/>
  <c r="AG377" i="1" s="1"/>
  <c r="U385" i="1"/>
  <c r="U393" i="1"/>
  <c r="U401" i="1"/>
  <c r="AG401" i="1" s="1"/>
  <c r="U409" i="1"/>
  <c r="AG409" i="1" s="1"/>
  <c r="U417" i="1"/>
  <c r="U537" i="1"/>
  <c r="U585" i="1"/>
  <c r="U601" i="1"/>
  <c r="AF601" i="1" s="1"/>
  <c r="U605" i="1"/>
  <c r="AG605" i="1" s="1"/>
  <c r="U649" i="1"/>
  <c r="U665" i="1"/>
  <c r="U681" i="1"/>
  <c r="U697" i="1"/>
  <c r="U713" i="1"/>
  <c r="U159" i="1"/>
  <c r="AG159" i="1" s="1"/>
  <c r="U227" i="1"/>
  <c r="AF227" i="1" s="1"/>
  <c r="U251" i="1"/>
  <c r="U263" i="1"/>
  <c r="AF263" i="1" s="1"/>
  <c r="U319" i="1"/>
  <c r="AG319" i="1" s="1"/>
  <c r="U355" i="1"/>
  <c r="AG355" i="1" s="1"/>
  <c r="U375" i="1"/>
  <c r="U387" i="1"/>
  <c r="AG387" i="1" s="1"/>
  <c r="U431" i="1"/>
  <c r="AF431" i="1" s="1"/>
  <c r="U515" i="1"/>
  <c r="U531" i="1"/>
  <c r="U547" i="1"/>
  <c r="U551" i="1"/>
  <c r="AG551" i="1" s="1"/>
  <c r="U563" i="1"/>
  <c r="U40" i="1"/>
  <c r="U48" i="1"/>
  <c r="AG48" i="1" s="1"/>
  <c r="U64" i="1"/>
  <c r="AG64" i="1" s="1"/>
  <c r="U72" i="1"/>
  <c r="U88" i="1"/>
  <c r="AG88" i="1" s="1"/>
  <c r="U96" i="1"/>
  <c r="U104" i="1"/>
  <c r="U120" i="1"/>
  <c r="U128" i="1"/>
  <c r="U136" i="1"/>
  <c r="AG136" i="1" s="1"/>
  <c r="U144" i="1"/>
  <c r="U160" i="1"/>
  <c r="AG160" i="1" s="1"/>
  <c r="U168" i="1"/>
  <c r="AG168" i="1" s="1"/>
  <c r="U188" i="1"/>
  <c r="AG188" i="1" s="1"/>
  <c r="U204" i="1"/>
  <c r="U212" i="1"/>
  <c r="AG212" i="1" s="1"/>
  <c r="U220" i="1"/>
  <c r="AG220" i="1" s="1"/>
  <c r="U228" i="1"/>
  <c r="U236" i="1"/>
  <c r="U244" i="1"/>
  <c r="U252" i="1"/>
  <c r="AG252" i="1" s="1"/>
  <c r="U260" i="1"/>
  <c r="U304" i="1"/>
  <c r="U312" i="1"/>
  <c r="AG312" i="1" s="1"/>
  <c r="U328" i="1"/>
  <c r="AG328" i="1" s="1"/>
  <c r="U336" i="1"/>
  <c r="U344" i="1"/>
  <c r="AG344" i="1" s="1"/>
  <c r="U360" i="1"/>
  <c r="AG360" i="1" s="1"/>
  <c r="U412" i="1"/>
  <c r="AF412" i="1" s="1"/>
  <c r="U420" i="1"/>
  <c r="U436" i="1"/>
  <c r="U452" i="1"/>
  <c r="U460" i="1"/>
  <c r="U476" i="1"/>
  <c r="U548" i="1"/>
  <c r="U564" i="1"/>
  <c r="U584" i="1"/>
  <c r="U608" i="1"/>
  <c r="U628" i="1"/>
  <c r="AG628" i="1" s="1"/>
  <c r="U738" i="1"/>
  <c r="U99" i="1"/>
  <c r="AG99" i="1" s="1"/>
  <c r="U127" i="1"/>
  <c r="U343" i="1"/>
  <c r="AG343" i="1" s="1"/>
  <c r="U371" i="1"/>
  <c r="U383" i="1"/>
  <c r="AF383" i="1" s="1"/>
  <c r="U391" i="1"/>
  <c r="U643" i="1"/>
  <c r="AF643" i="1" s="1"/>
  <c r="U687" i="1"/>
  <c r="U699" i="1"/>
  <c r="U727" i="1"/>
  <c r="U14" i="1"/>
  <c r="AF14" i="1" s="1"/>
  <c r="U78" i="1"/>
  <c r="AG78" i="1" s="1"/>
  <c r="U110" i="1"/>
  <c r="U142" i="1"/>
  <c r="AG142" i="1" s="1"/>
  <c r="U230" i="1"/>
  <c r="AG230" i="1" s="1"/>
  <c r="U298" i="1"/>
  <c r="U366" i="1"/>
  <c r="U450" i="1"/>
  <c r="U546" i="1"/>
  <c r="U594" i="1"/>
  <c r="AG594" i="1" s="1"/>
  <c r="U610" i="1"/>
  <c r="U626" i="1"/>
  <c r="U638" i="1"/>
  <c r="U670" i="1"/>
  <c r="U678" i="1"/>
  <c r="AF678" i="1" s="1"/>
  <c r="U651" i="1"/>
  <c r="U719" i="1"/>
  <c r="AG719" i="1" s="1"/>
  <c r="U18" i="1"/>
  <c r="AF18" i="1" s="1"/>
  <c r="U74" i="1"/>
  <c r="AG74" i="1" s="1"/>
  <c r="U122" i="1"/>
  <c r="U226" i="1"/>
  <c r="AG226" i="1" s="1"/>
  <c r="U302" i="1"/>
  <c r="U362" i="1"/>
  <c r="U398" i="1"/>
  <c r="U414" i="1"/>
  <c r="U438" i="1"/>
  <c r="AF438" i="1" s="1"/>
  <c r="U494" i="1"/>
  <c r="U550" i="1"/>
  <c r="U714" i="1"/>
  <c r="AF714" i="1" s="1"/>
  <c r="U9" i="1"/>
  <c r="U65" i="1"/>
  <c r="U137" i="1"/>
  <c r="AG137" i="1" s="1"/>
  <c r="U145" i="1"/>
  <c r="U285" i="1"/>
  <c r="U317" i="1"/>
  <c r="AG317" i="1" s="1"/>
  <c r="U333" i="1"/>
  <c r="U473" i="1"/>
  <c r="U561" i="1"/>
  <c r="U593" i="1"/>
  <c r="AG593" i="1" s="1"/>
  <c r="U597" i="1"/>
  <c r="AF597" i="1" s="1"/>
  <c r="U275" i="1"/>
  <c r="AG275" i="1" s="1"/>
  <c r="U339" i="1"/>
  <c r="AG339" i="1" s="1"/>
  <c r="U399" i="1"/>
  <c r="U491" i="1"/>
  <c r="U12" i="1"/>
  <c r="AG12" i="1" s="1"/>
  <c r="U176" i="1"/>
  <c r="AF176" i="1" s="1"/>
  <c r="U276" i="1"/>
  <c r="AG276" i="1" s="1"/>
  <c r="U284" i="1"/>
  <c r="U300" i="1"/>
  <c r="AF300" i="1" s="1"/>
  <c r="U376" i="1"/>
  <c r="AG376" i="1" s="1"/>
  <c r="U384" i="1"/>
  <c r="U400" i="1"/>
  <c r="U408" i="1"/>
  <c r="U700" i="1"/>
  <c r="AG700" i="1" s="1"/>
  <c r="U67" i="1"/>
  <c r="AG67" i="1" s="1"/>
  <c r="U83" i="1"/>
  <c r="AG83" i="1" s="1"/>
  <c r="U107" i="1"/>
  <c r="AG107" i="1" s="1"/>
  <c r="U187" i="1"/>
  <c r="U219" i="1"/>
  <c r="U231" i="1"/>
  <c r="AG231" i="1" s="1"/>
  <c r="U239" i="1"/>
  <c r="U287" i="1"/>
  <c r="AG287" i="1" s="1"/>
  <c r="U403" i="1"/>
  <c r="AG403" i="1" s="1"/>
  <c r="U419" i="1"/>
  <c r="U679" i="1"/>
  <c r="AF679" i="1" s="1"/>
  <c r="U735" i="1"/>
  <c r="AF735" i="1" s="1"/>
  <c r="U186" i="1"/>
  <c r="U238" i="1"/>
  <c r="U326" i="1"/>
  <c r="U338" i="1"/>
  <c r="AG338" i="1" s="1"/>
  <c r="U394" i="1"/>
  <c r="AG394" i="1" s="1"/>
  <c r="U22" i="1"/>
  <c r="AG22" i="1" s="1"/>
  <c r="U46" i="1"/>
  <c r="AG46" i="1" s="1"/>
  <c r="U90" i="1"/>
  <c r="U286" i="1"/>
  <c r="U342" i="1"/>
  <c r="AG342" i="1" s="1"/>
  <c r="U378" i="1"/>
  <c r="U666" i="1"/>
  <c r="U337" i="1"/>
  <c r="AF337" i="1" s="1"/>
  <c r="U341" i="1"/>
  <c r="AG341" i="1" s="1"/>
  <c r="U357" i="1"/>
  <c r="AG357" i="1" s="1"/>
  <c r="U373" i="1"/>
  <c r="U389" i="1"/>
  <c r="AG389" i="1" s="1"/>
  <c r="U541" i="1"/>
  <c r="U557" i="1"/>
  <c r="U589" i="1"/>
  <c r="AG589" i="1" s="1"/>
  <c r="U669" i="1"/>
  <c r="U717" i="1"/>
  <c r="U367" i="1"/>
  <c r="U475" i="1"/>
  <c r="U511" i="1"/>
  <c r="U527" i="1"/>
  <c r="U543" i="1"/>
  <c r="AG543" i="1" s="1"/>
  <c r="U559" i="1"/>
  <c r="U583" i="1"/>
  <c r="U587" i="1"/>
  <c r="U36" i="1"/>
  <c r="AF36" i="1" s="1"/>
  <c r="U60" i="1"/>
  <c r="U68" i="1"/>
  <c r="U76" i="1"/>
  <c r="U84" i="1"/>
  <c r="AG84" i="1" s="1"/>
  <c r="U92" i="1"/>
  <c r="U100" i="1"/>
  <c r="U108" i="1"/>
  <c r="U124" i="1"/>
  <c r="U140" i="1"/>
  <c r="AG140" i="1" s="1"/>
  <c r="U148" i="1"/>
  <c r="U156" i="1"/>
  <c r="U164" i="1"/>
  <c r="U184" i="1"/>
  <c r="AG184" i="1" s="1"/>
  <c r="U216" i="1"/>
  <c r="U224" i="1"/>
  <c r="AG224" i="1" s="1"/>
  <c r="U232" i="1"/>
  <c r="U240" i="1"/>
  <c r="AG240" i="1" s="1"/>
  <c r="U248" i="1"/>
  <c r="AG248" i="1" s="1"/>
  <c r="U316" i="1"/>
  <c r="U324" i="1"/>
  <c r="AG324" i="1" s="1"/>
  <c r="U332" i="1"/>
  <c r="AG332" i="1" s="1"/>
  <c r="U340" i="1"/>
  <c r="U348" i="1"/>
  <c r="U356" i="1"/>
  <c r="AG356" i="1" s="1"/>
  <c r="U364" i="1"/>
  <c r="AF364" i="1" s="1"/>
  <c r="U448" i="1"/>
  <c r="U472" i="1"/>
  <c r="U512" i="1"/>
  <c r="U520" i="1"/>
  <c r="U596" i="1"/>
  <c r="U644" i="1"/>
  <c r="AF644" i="1" s="1"/>
  <c r="U656" i="1"/>
  <c r="U660" i="1"/>
  <c r="AG660" i="1" s="1"/>
  <c r="U664" i="1"/>
  <c r="AG664" i="1" s="1"/>
  <c r="U672" i="1"/>
  <c r="AG672" i="1" s="1"/>
  <c r="U688" i="1"/>
  <c r="U15" i="1"/>
  <c r="AG15" i="1" s="1"/>
  <c r="U47" i="1"/>
  <c r="AG47" i="1" s="1"/>
  <c r="U95" i="1"/>
  <c r="U267" i="1"/>
  <c r="AF267" i="1" s="1"/>
  <c r="U291" i="1"/>
  <c r="AG291" i="1" s="1"/>
  <c r="U323" i="1"/>
  <c r="AG323" i="1" s="1"/>
  <c r="U379" i="1"/>
  <c r="AG379" i="1" s="1"/>
  <c r="U659" i="1"/>
  <c r="U70" i="1"/>
  <c r="AG70" i="1" s="1"/>
  <c r="U86" i="1"/>
  <c r="AG86" i="1" s="1"/>
  <c r="U102" i="1"/>
  <c r="AG102" i="1" s="1"/>
  <c r="U134" i="1"/>
  <c r="U150" i="1"/>
  <c r="U170" i="1"/>
  <c r="U202" i="1"/>
  <c r="U222" i="1"/>
  <c r="U266" i="1"/>
  <c r="AF266" i="1" s="1"/>
  <c r="U334" i="1"/>
  <c r="U346" i="1"/>
  <c r="U374" i="1"/>
  <c r="AG374" i="1" s="1"/>
  <c r="U386" i="1"/>
  <c r="U402" i="1"/>
  <c r="AG402" i="1" s="1"/>
  <c r="U618" i="1"/>
  <c r="U599" i="1"/>
  <c r="AF599" i="1" s="1"/>
  <c r="U623" i="1"/>
  <c r="U711" i="1"/>
  <c r="U26" i="1"/>
  <c r="U42" i="1"/>
  <c r="U66" i="1"/>
  <c r="AG66" i="1" s="1"/>
  <c r="U82" i="1"/>
  <c r="U98" i="1"/>
  <c r="U206" i="1"/>
  <c r="AG206" i="1" s="1"/>
  <c r="U218" i="1"/>
  <c r="AG218" i="1" s="1"/>
  <c r="U330" i="1"/>
  <c r="AG330" i="1" s="1"/>
  <c r="U474" i="1"/>
  <c r="U502" i="1"/>
  <c r="U590" i="1"/>
  <c r="U614" i="1"/>
  <c r="AG614" i="1" s="1"/>
  <c r="U682" i="1"/>
  <c r="U722" i="1"/>
  <c r="AF722" i="1" s="1"/>
  <c r="U603" i="1"/>
  <c r="U29" i="1"/>
  <c r="U49" i="1"/>
  <c r="AG49" i="1" s="1"/>
  <c r="U73" i="1"/>
  <c r="U81" i="1"/>
  <c r="U89" i="1"/>
  <c r="U105" i="1"/>
  <c r="U113" i="1"/>
  <c r="U161" i="1"/>
  <c r="AG161" i="1" s="1"/>
  <c r="U169" i="1"/>
  <c r="U177" i="1"/>
  <c r="U185" i="1"/>
  <c r="U217" i="1"/>
  <c r="U225" i="1"/>
  <c r="U249" i="1"/>
  <c r="U257" i="1"/>
  <c r="AG257" i="1" s="1"/>
  <c r="U277" i="1"/>
  <c r="U309" i="1"/>
  <c r="U325" i="1"/>
  <c r="AG325" i="1" s="1"/>
  <c r="U421" i="1"/>
  <c r="AF421" i="1" s="1"/>
  <c r="U449" i="1"/>
  <c r="U521" i="1"/>
  <c r="U577" i="1"/>
  <c r="U629" i="1"/>
  <c r="AG629" i="1" s="1"/>
  <c r="U657" i="1"/>
  <c r="U721" i="1"/>
  <c r="AG721" i="1" s="1"/>
  <c r="U725" i="1"/>
  <c r="AF725" i="1" s="1"/>
  <c r="U139" i="1"/>
  <c r="U359" i="1"/>
  <c r="U415" i="1"/>
  <c r="U455" i="1"/>
  <c r="U539" i="1"/>
  <c r="U571" i="1"/>
  <c r="U579" i="1"/>
  <c r="U20" i="1"/>
  <c r="U28" i="1"/>
  <c r="AG28" i="1" s="1"/>
  <c r="U368" i="1"/>
  <c r="U392" i="1"/>
  <c r="U616" i="1"/>
  <c r="U632" i="1"/>
  <c r="U636" i="1"/>
  <c r="AF636" i="1" s="1"/>
  <c r="U652" i="1"/>
  <c r="U668" i="1"/>
  <c r="U728" i="1"/>
  <c r="AF728" i="1" s="1"/>
  <c r="U87" i="1"/>
  <c r="AG87" i="1" s="1"/>
  <c r="U91" i="1"/>
  <c r="AG91" i="1" s="1"/>
  <c r="U119" i="1"/>
  <c r="U123" i="1"/>
  <c r="U247" i="1"/>
  <c r="U351" i="1"/>
  <c r="U451" i="1"/>
  <c r="U627" i="1"/>
  <c r="U635" i="1"/>
  <c r="AF635" i="1" s="1"/>
  <c r="U350" i="1"/>
  <c r="U410" i="1"/>
  <c r="U458" i="1"/>
  <c r="U470" i="1"/>
  <c r="U510" i="1"/>
  <c r="U542" i="1"/>
  <c r="AG542" i="1" s="1"/>
  <c r="U582" i="1"/>
  <c r="AF582" i="1" s="1"/>
  <c r="U718" i="1"/>
  <c r="AG718" i="1" s="1"/>
  <c r="U734" i="1"/>
  <c r="U675" i="1"/>
  <c r="U731" i="1"/>
  <c r="U38" i="1"/>
  <c r="U182" i="1"/>
  <c r="AG182" i="1" s="1"/>
  <c r="U242" i="1"/>
  <c r="U630" i="1"/>
  <c r="U13" i="1"/>
  <c r="U17" i="1"/>
  <c r="AF17" i="1" s="1"/>
  <c r="U33" i="1"/>
  <c r="AG33" i="1" s="1"/>
  <c r="U41" i="1"/>
  <c r="AF41" i="1" s="1"/>
  <c r="U45" i="1"/>
  <c r="U61" i="1"/>
  <c r="AG61" i="1" s="1"/>
  <c r="U85" i="1"/>
  <c r="AG85" i="1" s="1"/>
  <c r="U93" i="1"/>
  <c r="U101" i="1"/>
  <c r="U117" i="1"/>
  <c r="U125" i="1"/>
  <c r="U149" i="1"/>
  <c r="U165" i="1"/>
  <c r="U173" i="1"/>
  <c r="U181" i="1"/>
  <c r="U189" i="1"/>
  <c r="U205" i="1"/>
  <c r="U213" i="1"/>
  <c r="AG213" i="1" s="1"/>
  <c r="U221" i="1"/>
  <c r="AG221" i="1" s="1"/>
  <c r="U229" i="1"/>
  <c r="AG229" i="1" s="1"/>
  <c r="U245" i="1"/>
  <c r="U261" i="1"/>
  <c r="U265" i="1"/>
  <c r="AF265" i="1" s="1"/>
  <c r="U289" i="1"/>
  <c r="U297" i="1"/>
  <c r="U305" i="1"/>
  <c r="AG305" i="1" s="1"/>
  <c r="U313" i="1"/>
  <c r="AG313" i="1" s="1"/>
  <c r="U329" i="1"/>
  <c r="U437" i="1"/>
  <c r="U453" i="1"/>
  <c r="AG453" i="1" s="1"/>
  <c r="U461" i="1"/>
  <c r="U469" i="1"/>
  <c r="U493" i="1"/>
  <c r="U509" i="1"/>
  <c r="U525" i="1"/>
  <c r="U533" i="1"/>
  <c r="U549" i="1"/>
  <c r="U581" i="1"/>
  <c r="U609" i="1"/>
  <c r="U637" i="1"/>
  <c r="AF637" i="1" s="1"/>
  <c r="U641" i="1"/>
  <c r="AF641" i="1" s="1"/>
  <c r="U661" i="1"/>
  <c r="U677" i="1"/>
  <c r="U151" i="1"/>
  <c r="U167" i="1"/>
  <c r="U183" i="1"/>
  <c r="U199" i="1"/>
  <c r="U207" i="1"/>
  <c r="U235" i="1"/>
  <c r="AG235" i="1" s="1"/>
  <c r="U255" i="1"/>
  <c r="AG255" i="1" s="1"/>
  <c r="U271" i="1"/>
  <c r="U283" i="1"/>
  <c r="U303" i="1"/>
  <c r="U311" i="1"/>
  <c r="U327" i="1"/>
  <c r="AG327" i="1" s="1"/>
  <c r="U331" i="1"/>
  <c r="AG331" i="1" s="1"/>
  <c r="U347" i="1"/>
  <c r="AG347" i="1" s="1"/>
  <c r="U591" i="1"/>
  <c r="U8" i="1"/>
  <c r="U16" i="1"/>
  <c r="U24" i="1"/>
  <c r="U32" i="1"/>
  <c r="U180" i="1"/>
  <c r="AF180" i="1" s="1"/>
  <c r="U264" i="1"/>
  <c r="AF264" i="1" s="1"/>
  <c r="U272" i="1"/>
  <c r="U288" i="1"/>
  <c r="U296" i="1"/>
  <c r="AG296" i="1" s="1"/>
  <c r="U372" i="1"/>
  <c r="AG372" i="1" s="1"/>
  <c r="U388" i="1"/>
  <c r="U396" i="1"/>
  <c r="U536" i="1"/>
  <c r="U544" i="1"/>
  <c r="AG544" i="1" s="1"/>
  <c r="U560" i="1"/>
  <c r="U580" i="1"/>
  <c r="U592" i="1"/>
  <c r="U600" i="1"/>
  <c r="AF600" i="1" s="1"/>
  <c r="U604" i="1"/>
  <c r="AG604" i="1" s="1"/>
  <c r="U648" i="1"/>
  <c r="AG648" i="1" s="1"/>
  <c r="U712" i="1"/>
  <c r="U720" i="1"/>
  <c r="AG720" i="1" s="1"/>
  <c r="U7" i="1"/>
  <c r="U11" i="1"/>
  <c r="AG11" i="1" s="1"/>
  <c r="U19" i="1"/>
  <c r="U35" i="1"/>
  <c r="U39" i="1"/>
  <c r="AG39" i="1" s="1"/>
  <c r="U43" i="1"/>
  <c r="AG43" i="1" s="1"/>
  <c r="U51" i="1"/>
  <c r="U63" i="1"/>
  <c r="AG63" i="1" s="1"/>
  <c r="U111" i="1"/>
  <c r="U135" i="1"/>
  <c r="AG135" i="1" s="1"/>
  <c r="U143" i="1"/>
  <c r="AG143" i="1" s="1"/>
  <c r="U163" i="1"/>
  <c r="U179" i="1"/>
  <c r="U211" i="1"/>
  <c r="U335" i="1"/>
  <c r="AG335" i="1" s="1"/>
  <c r="U615" i="1"/>
  <c r="AG615" i="1" s="1"/>
  <c r="U647" i="1"/>
  <c r="AG647" i="1" s="1"/>
  <c r="U62" i="1"/>
  <c r="AG62" i="1" s="1"/>
  <c r="U126" i="1"/>
  <c r="U178" i="1"/>
  <c r="U274" i="1"/>
  <c r="U306" i="1"/>
  <c r="U314" i="1"/>
  <c r="U426" i="1"/>
  <c r="AF426" i="1" s="1"/>
  <c r="U434" i="1"/>
  <c r="U534" i="1"/>
  <c r="U566" i="1"/>
  <c r="U602" i="1"/>
  <c r="U646" i="1"/>
  <c r="U631" i="1"/>
  <c r="AG631" i="1" s="1"/>
  <c r="U655" i="1"/>
  <c r="U663" i="1"/>
  <c r="AF663" i="1" s="1"/>
  <c r="U723" i="1"/>
  <c r="U50" i="1"/>
  <c r="U58" i="1"/>
  <c r="U146" i="1"/>
  <c r="AG146" i="1" s="1"/>
  <c r="U234" i="1"/>
  <c r="U246" i="1"/>
  <c r="AG246" i="1" s="1"/>
  <c r="U262" i="1"/>
  <c r="U270" i="1"/>
  <c r="U294" i="1"/>
  <c r="AG294" i="1" s="1"/>
  <c r="U310" i="1"/>
  <c r="U354" i="1"/>
  <c r="U370" i="1"/>
  <c r="AG370" i="1" s="1"/>
  <c r="U454" i="1"/>
  <c r="U462" i="1"/>
  <c r="AF462" i="1" s="1"/>
  <c r="U578" i="1"/>
  <c r="U598" i="1"/>
  <c r="AF598" i="1" s="1"/>
  <c r="U658" i="1"/>
  <c r="U690" i="1"/>
  <c r="AG690" i="1" s="1"/>
  <c r="U730" i="1"/>
  <c r="AJ176" i="1" l="1"/>
  <c r="AJ14" i="1"/>
  <c r="AJ25" i="1"/>
  <c r="AJ598" i="1"/>
  <c r="AJ41" i="1"/>
  <c r="AJ206" i="1"/>
  <c r="AJ678" i="1"/>
  <c r="AH6" i="1"/>
  <c r="AF1" i="1"/>
  <c r="AG1" i="1"/>
  <c r="AJ17" i="1"/>
  <c r="AJ36" i="1"/>
  <c r="AJ300" i="1"/>
  <c r="AJ364" i="1"/>
  <c r="AJ438" i="1"/>
  <c r="AJ412" i="1"/>
  <c r="AJ634" i="1"/>
  <c r="AJ273" i="1"/>
  <c r="AJ667" i="1"/>
  <c r="AJ263" i="1"/>
  <c r="AJ725" i="1"/>
  <c r="AJ146" i="1"/>
  <c r="AJ490" i="1"/>
  <c r="AJ714" i="1"/>
  <c r="AJ641" i="1"/>
  <c r="AJ735" i="1"/>
  <c r="AJ431" i="1"/>
  <c r="AJ643" i="1"/>
  <c r="AJ597" i="1"/>
  <c r="AJ637" i="1"/>
  <c r="AJ265" i="1"/>
  <c r="AJ636" i="1"/>
  <c r="AJ474" i="1"/>
  <c r="AJ234" i="1"/>
  <c r="AJ662" i="1"/>
  <c r="AJ635" i="1"/>
  <c r="AJ266" i="1"/>
  <c r="AJ421" i="1"/>
  <c r="AJ37" i="1"/>
  <c r="AJ582" i="1"/>
  <c r="AJ599" i="1"/>
  <c r="AJ690" i="1"/>
  <c r="AJ267" i="1"/>
  <c r="AJ601" i="1"/>
  <c r="AJ370" i="1"/>
  <c r="AJ264" i="1"/>
  <c r="AJ227" i="1"/>
  <c r="AJ462" i="1"/>
  <c r="AJ337" i="1"/>
  <c r="AJ722" i="1"/>
  <c r="AJ728" i="1"/>
  <c r="AJ679" i="1"/>
  <c r="AJ686" i="1"/>
  <c r="AJ536" i="1"/>
  <c r="AJ663" i="1"/>
  <c r="AJ180" i="1"/>
  <c r="AJ644" i="1"/>
  <c r="AJ294" i="1"/>
  <c r="AJ600" i="1"/>
  <c r="AJ18" i="1"/>
  <c r="AJ383" i="1"/>
  <c r="AJ50" i="1"/>
  <c r="AJ639" i="1"/>
  <c r="AJ603" i="1"/>
  <c r="AJ494" i="1"/>
  <c r="AJ262" i="1"/>
  <c r="AJ82" i="1"/>
  <c r="AJ651" i="1"/>
  <c r="AJ518" i="1"/>
  <c r="AJ658" i="1"/>
  <c r="AJ330" i="1"/>
  <c r="AJ723" i="1"/>
  <c r="AJ718" i="1"/>
  <c r="AJ602" i="1"/>
  <c r="AJ466" i="1"/>
  <c r="AH204" i="1"/>
  <c r="AH52" i="1"/>
  <c r="AH8" i="1"/>
  <c r="AH563" i="1"/>
  <c r="AH531" i="1"/>
  <c r="AH499" i="1"/>
  <c r="AH131" i="1"/>
  <c r="AH697" i="1"/>
  <c r="AH665" i="1"/>
  <c r="AH625" i="1"/>
  <c r="AH585" i="1"/>
  <c r="AH553" i="1"/>
  <c r="AH521" i="1"/>
  <c r="AH489" i="1"/>
  <c r="AH457" i="1"/>
  <c r="AH425" i="1"/>
  <c r="AH397" i="1"/>
  <c r="AH365" i="1"/>
  <c r="AH321" i="1"/>
  <c r="AH590" i="1"/>
  <c r="AH398" i="1"/>
  <c r="AH691" i="1"/>
  <c r="AJ6" i="1"/>
  <c r="AH302" i="1"/>
  <c r="AH242" i="1"/>
  <c r="AH731" i="1"/>
  <c r="AH675" i="1"/>
  <c r="AH638" i="1"/>
  <c r="AH334" i="1"/>
  <c r="AH274" i="1"/>
  <c r="AH210" i="1"/>
  <c r="AH659" i="1"/>
  <c r="AH239" i="1"/>
  <c r="AH171" i="1"/>
  <c r="AH732" i="1"/>
  <c r="AH656" i="1"/>
  <c r="AH616" i="1"/>
  <c r="AH572" i="1"/>
  <c r="AH540" i="1"/>
  <c r="AH508" i="1"/>
  <c r="AH476" i="1"/>
  <c r="AH444" i="1"/>
  <c r="AH400" i="1"/>
  <c r="AH368" i="1"/>
  <c r="AH249" i="1"/>
  <c r="AH228" i="1"/>
  <c r="AH603" i="1"/>
  <c r="AH234" i="1"/>
  <c r="AH82" i="1"/>
  <c r="AH34" i="1"/>
  <c r="AH651" i="1"/>
  <c r="AH611" i="1"/>
  <c r="AH451" i="1"/>
  <c r="AH584" i="1"/>
  <c r="AH552" i="1"/>
  <c r="AH520" i="1"/>
  <c r="AH488" i="1"/>
  <c r="AH456" i="1"/>
  <c r="AH424" i="1"/>
  <c r="AH380" i="1"/>
  <c r="AH336" i="1"/>
  <c r="AH304" i="1"/>
  <c r="AH216" i="1"/>
  <c r="AH128" i="1"/>
  <c r="AH96" i="1"/>
  <c r="AH53" i="1"/>
  <c r="AH87" i="1"/>
  <c r="AH660" i="1"/>
  <c r="AH604" i="1"/>
  <c r="AH589" i="1"/>
  <c r="AH290" i="1"/>
  <c r="AH707" i="1"/>
  <c r="AH443" i="1"/>
  <c r="AH7" i="1"/>
  <c r="AH696" i="1"/>
  <c r="AH608" i="1"/>
  <c r="AH580" i="1"/>
  <c r="AH548" i="1"/>
  <c r="AH516" i="1"/>
  <c r="AH484" i="1"/>
  <c r="AH420" i="1"/>
  <c r="AH129" i="1"/>
  <c r="AH108" i="1"/>
  <c r="AH539" i="1"/>
  <c r="AH311" i="1"/>
  <c r="AH175" i="1"/>
  <c r="AI696" i="1"/>
  <c r="AH574" i="1"/>
  <c r="AH246" i="1"/>
  <c r="AH252" i="1"/>
  <c r="AH88" i="1"/>
  <c r="AJ302" i="1"/>
  <c r="AJ214" i="1"/>
  <c r="AJ675" i="1"/>
  <c r="AJ386" i="1"/>
  <c r="AJ334" i="1"/>
  <c r="AJ78" i="1"/>
  <c r="AJ203" i="1"/>
  <c r="AJ632" i="1"/>
  <c r="AJ392" i="1"/>
  <c r="AJ375" i="1"/>
  <c r="AJ585" i="1"/>
  <c r="AJ413" i="1"/>
  <c r="AJ105" i="1"/>
  <c r="AJ33" i="1"/>
  <c r="AJ163" i="1"/>
  <c r="AJ682" i="1"/>
  <c r="AJ362" i="1"/>
  <c r="AJ30" i="1"/>
  <c r="AJ594" i="1"/>
  <c r="AH631" i="1"/>
  <c r="AH61" i="1"/>
  <c r="AH614" i="1"/>
  <c r="AH402" i="1"/>
  <c r="AH328" i="1"/>
  <c r="AJ502" i="1"/>
  <c r="AJ122" i="1"/>
  <c r="AJ38" i="1"/>
  <c r="AJ142" i="1"/>
  <c r="AJ560" i="1"/>
  <c r="AJ579" i="1"/>
  <c r="AJ499" i="1"/>
  <c r="AJ183" i="1"/>
  <c r="AJ625" i="1"/>
  <c r="AJ521" i="1"/>
  <c r="AJ305" i="1"/>
  <c r="AJ233" i="1"/>
  <c r="AJ73" i="1"/>
  <c r="AJ199" i="1"/>
  <c r="AJ291" i="1"/>
  <c r="AJ436" i="1"/>
  <c r="AJ167" i="1"/>
  <c r="AJ558" i="1"/>
  <c r="AJ226" i="1"/>
  <c r="AJ402" i="1"/>
  <c r="AJ230" i="1"/>
  <c r="AJ495" i="1"/>
  <c r="AJ135" i="1"/>
  <c r="AJ75" i="1"/>
  <c r="AJ648" i="1"/>
  <c r="AJ336" i="1"/>
  <c r="AJ280" i="1"/>
  <c r="AJ48" i="1"/>
  <c r="AJ555" i="1"/>
  <c r="AJ415" i="1"/>
  <c r="AJ657" i="1"/>
  <c r="AJ465" i="1"/>
  <c r="AJ329" i="1"/>
  <c r="AJ427" i="1"/>
  <c r="AJ395" i="1"/>
  <c r="AJ724" i="1"/>
  <c r="AJ496" i="1"/>
  <c r="AJ276" i="1"/>
  <c r="AJ399" i="1"/>
  <c r="AJ363" i="1"/>
  <c r="AJ235" i="1"/>
  <c r="AJ310" i="1"/>
  <c r="AJ66" i="1"/>
  <c r="AJ734" i="1"/>
  <c r="AJ478" i="1"/>
  <c r="AJ287" i="1"/>
  <c r="AJ692" i="1"/>
  <c r="AJ604" i="1"/>
  <c r="AJ356" i="1"/>
  <c r="AJ132" i="1"/>
  <c r="AJ493" i="1"/>
  <c r="AJ401" i="1"/>
  <c r="AJ369" i="1"/>
  <c r="AJ205" i="1"/>
  <c r="AJ125" i="1"/>
  <c r="AJ23" i="1"/>
  <c r="AJ168" i="1"/>
  <c r="AJ283" i="1"/>
  <c r="AJ456" i="1"/>
  <c r="AJ434" i="1"/>
  <c r="AJ727" i="1"/>
  <c r="AJ716" i="1"/>
  <c r="AJ584" i="1"/>
  <c r="AJ260" i="1"/>
  <c r="AJ76" i="1"/>
  <c r="AJ191" i="1"/>
  <c r="AJ533" i="1"/>
  <c r="AJ437" i="1"/>
  <c r="AJ245" i="1"/>
  <c r="AJ165" i="1"/>
  <c r="AJ53" i="1"/>
  <c r="AJ630" i="1"/>
  <c r="AJ731" i="1"/>
  <c r="AJ554" i="1"/>
  <c r="AJ178" i="1"/>
  <c r="AJ568" i="1"/>
  <c r="AJ591" i="1"/>
  <c r="AJ387" i="1"/>
  <c r="AJ489" i="1"/>
  <c r="AJ153" i="1"/>
  <c r="AJ244" i="1"/>
  <c r="AJ271" i="1"/>
  <c r="AJ323" i="1"/>
  <c r="AJ564" i="1"/>
  <c r="AJ368" i="1"/>
  <c r="AJ491" i="1"/>
  <c r="AJ590" i="1"/>
  <c r="AJ254" i="1"/>
  <c r="AJ626" i="1"/>
  <c r="AJ318" i="1"/>
  <c r="AJ615" i="1"/>
  <c r="AJ119" i="1"/>
  <c r="AJ664" i="1"/>
  <c r="AJ372" i="1"/>
  <c r="AJ144" i="1"/>
  <c r="AJ12" i="1"/>
  <c r="AJ539" i="1"/>
  <c r="AJ423" i="1"/>
  <c r="AJ705" i="1"/>
  <c r="AJ481" i="1"/>
  <c r="AJ341" i="1"/>
  <c r="AJ225" i="1"/>
  <c r="AJ49" i="1"/>
  <c r="AJ148" i="1"/>
  <c r="AJ231" i="1"/>
  <c r="AJ52" i="1"/>
  <c r="AJ512" i="1"/>
  <c r="AJ537" i="1"/>
  <c r="AJ419" i="1"/>
  <c r="AJ347" i="1"/>
  <c r="AJ10" i="1"/>
  <c r="AJ566" i="1"/>
  <c r="AJ394" i="1"/>
  <c r="AJ222" i="1"/>
  <c r="AJ54" i="1"/>
  <c r="AJ19" i="1"/>
  <c r="AJ620" i="1"/>
  <c r="AJ164" i="1"/>
  <c r="AJ61" i="1"/>
  <c r="AJ27" i="1"/>
  <c r="AJ472" i="1"/>
  <c r="AJ688" i="1"/>
  <c r="AJ316" i="1"/>
  <c r="AJ92" i="1"/>
  <c r="AJ223" i="1"/>
  <c r="AJ409" i="1"/>
  <c r="AJ333" i="1"/>
  <c r="AJ133" i="1"/>
  <c r="AJ541" i="1"/>
  <c r="AJ251" i="1"/>
  <c r="AJ666" i="1"/>
  <c r="AJ378" i="1"/>
  <c r="AJ242" i="1"/>
  <c r="AJ154" i="1"/>
  <c r="AJ22" i="1"/>
  <c r="AJ670" i="1"/>
  <c r="AJ498" i="1"/>
  <c r="AJ418" i="1"/>
  <c r="AJ358" i="1"/>
  <c r="AJ274" i="1"/>
  <c r="AJ110" i="1"/>
  <c r="AJ659" i="1"/>
  <c r="AJ67" i="1"/>
  <c r="AJ732" i="1"/>
  <c r="AJ592" i="1"/>
  <c r="AJ408" i="1"/>
  <c r="AJ376" i="1"/>
  <c r="AJ407" i="1"/>
  <c r="AJ243" i="1"/>
  <c r="AJ55" i="1"/>
  <c r="AJ397" i="1"/>
  <c r="AJ321" i="1"/>
  <c r="AJ289" i="1"/>
  <c r="AJ249" i="1"/>
  <c r="AJ217" i="1"/>
  <c r="AJ121" i="1"/>
  <c r="AJ89" i="1"/>
  <c r="AJ57" i="1"/>
  <c r="AJ9" i="1"/>
  <c r="AJ567" i="1"/>
  <c r="AJ343" i="1"/>
  <c r="AJ247" i="1"/>
  <c r="AJ468" i="1"/>
  <c r="AJ384" i="1"/>
  <c r="AJ614" i="1"/>
  <c r="AJ430" i="1"/>
  <c r="AJ286" i="1"/>
  <c r="AJ74" i="1"/>
  <c r="AJ710" i="1"/>
  <c r="AJ510" i="1"/>
  <c r="AJ346" i="1"/>
  <c r="AJ162" i="1"/>
  <c r="AJ627" i="1"/>
  <c r="AJ411" i="1"/>
  <c r="AJ187" i="1"/>
  <c r="AJ123" i="1"/>
  <c r="AJ87" i="1"/>
  <c r="AJ712" i="1"/>
  <c r="AJ672" i="1"/>
  <c r="AJ596" i="1"/>
  <c r="AJ388" i="1"/>
  <c r="AJ296" i="1"/>
  <c r="AJ160" i="1"/>
  <c r="AJ80" i="1"/>
  <c r="AJ24" i="1"/>
  <c r="AJ571" i="1"/>
  <c r="AJ543" i="1"/>
  <c r="AJ507" i="1"/>
  <c r="AJ339" i="1"/>
  <c r="AJ721" i="1"/>
  <c r="AJ617" i="1"/>
  <c r="AJ497" i="1"/>
  <c r="AJ433" i="1"/>
  <c r="AJ357" i="1"/>
  <c r="AJ297" i="1"/>
  <c r="AJ241" i="1"/>
  <c r="AJ145" i="1"/>
  <c r="AJ65" i="1"/>
  <c r="AJ272" i="1"/>
  <c r="AJ68" i="1"/>
  <c r="AJ647" i="1"/>
  <c r="AJ63" i="1"/>
  <c r="AJ340" i="1"/>
  <c r="AJ607" i="1"/>
  <c r="AJ83" i="1"/>
  <c r="AJ7" i="1"/>
  <c r="AJ552" i="1"/>
  <c r="AJ432" i="1"/>
  <c r="AJ224" i="1"/>
  <c r="AJ311" i="1"/>
  <c r="AJ569" i="1"/>
  <c r="AJ312" i="1"/>
  <c r="AJ88" i="1"/>
  <c r="AJ550" i="1"/>
  <c r="AJ354" i="1"/>
  <c r="AJ218" i="1"/>
  <c r="AJ98" i="1"/>
  <c r="AJ26" i="1"/>
  <c r="AJ702" i="1"/>
  <c r="AJ618" i="1"/>
  <c r="AJ506" i="1"/>
  <c r="AJ338" i="1"/>
  <c r="AJ86" i="1"/>
  <c r="AJ351" i="1"/>
  <c r="AJ35" i="1"/>
  <c r="AJ708" i="1"/>
  <c r="AJ624" i="1"/>
  <c r="AJ572" i="1"/>
  <c r="AJ460" i="1"/>
  <c r="AJ252" i="1"/>
  <c r="AJ188" i="1"/>
  <c r="AJ255" i="1"/>
  <c r="AJ669" i="1"/>
  <c r="AJ629" i="1"/>
  <c r="AJ461" i="1"/>
  <c r="AJ417" i="1"/>
  <c r="AJ385" i="1"/>
  <c r="AJ309" i="1"/>
  <c r="AJ221" i="1"/>
  <c r="AJ43" i="1"/>
  <c r="AJ120" i="1"/>
  <c r="AJ455" i="1"/>
  <c r="AJ520" i="1"/>
  <c r="AJ307" i="1"/>
  <c r="AJ440" i="1"/>
  <c r="AJ248" i="1"/>
  <c r="AJ382" i="1"/>
  <c r="AJ202" i="1"/>
  <c r="AJ102" i="1"/>
  <c r="AJ611" i="1"/>
  <c r="AJ700" i="1"/>
  <c r="AJ656" i="1"/>
  <c r="AJ612" i="1"/>
  <c r="AJ548" i="1"/>
  <c r="AJ332" i="1"/>
  <c r="AJ172" i="1"/>
  <c r="AJ108" i="1"/>
  <c r="AJ709" i="1"/>
  <c r="AJ645" i="1"/>
  <c r="AJ581" i="1"/>
  <c r="AJ517" i="1"/>
  <c r="AJ345" i="1"/>
  <c r="AJ261" i="1"/>
  <c r="AJ181" i="1"/>
  <c r="AJ149" i="1"/>
  <c r="AJ101" i="1"/>
  <c r="AJ69" i="1"/>
  <c r="AJ29" i="1"/>
  <c r="AJ391" i="1"/>
  <c r="AJ184" i="1"/>
  <c r="AJ439" i="1"/>
  <c r="AH224" i="1"/>
  <c r="AH325" i="1"/>
  <c r="AH221" i="1"/>
  <c r="AH594" i="1"/>
  <c r="AJ94" i="1"/>
  <c r="AJ239" i="1"/>
  <c r="AJ107" i="1"/>
  <c r="AJ696" i="1"/>
  <c r="AJ576" i="1"/>
  <c r="AJ128" i="1"/>
  <c r="AJ8" i="1"/>
  <c r="AJ527" i="1"/>
  <c r="AJ275" i="1"/>
  <c r="AJ577" i="1"/>
  <c r="AJ389" i="1"/>
  <c r="AJ269" i="1"/>
  <c r="AJ177" i="1"/>
  <c r="AJ97" i="1"/>
  <c r="AJ100" i="1"/>
  <c r="AJ111" i="1"/>
  <c r="AJ32" i="1"/>
  <c r="AJ547" i="1"/>
  <c r="AJ697" i="1"/>
  <c r="AJ606" i="1"/>
  <c r="AJ422" i="1"/>
  <c r="AJ194" i="1"/>
  <c r="AJ534" i="1"/>
  <c r="AJ186" i="1"/>
  <c r="AJ403" i="1"/>
  <c r="AJ738" i="1"/>
  <c r="AJ508" i="1"/>
  <c r="AJ220" i="1"/>
  <c r="AJ475" i="1"/>
  <c r="AJ139" i="1"/>
  <c r="AJ325" i="1"/>
  <c r="AJ360" i="1"/>
  <c r="AJ72" i="1"/>
  <c r="AJ557" i="1"/>
  <c r="AJ350" i="1"/>
  <c r="AJ170" i="1"/>
  <c r="AJ47" i="1"/>
  <c r="AJ684" i="1"/>
  <c r="AJ420" i="1"/>
  <c r="AJ140" i="1"/>
  <c r="AJ677" i="1"/>
  <c r="AJ285" i="1"/>
  <c r="AJ85" i="1"/>
  <c r="AJ331" i="1"/>
  <c r="AJ342" i="1"/>
  <c r="AJ58" i="1"/>
  <c r="AJ638" i="1"/>
  <c r="AJ470" i="1"/>
  <c r="AJ299" i="1"/>
  <c r="AJ396" i="1"/>
  <c r="AJ515" i="1"/>
  <c r="AJ649" i="1"/>
  <c r="AJ553" i="1"/>
  <c r="AJ457" i="1"/>
  <c r="AJ425" i="1"/>
  <c r="AJ349" i="1"/>
  <c r="AJ185" i="1"/>
  <c r="AJ631" i="1"/>
  <c r="AJ195" i="1"/>
  <c r="AJ71" i="1"/>
  <c r="AJ452" i="1"/>
  <c r="AJ212" i="1"/>
  <c r="AJ730" i="1"/>
  <c r="AJ398" i="1"/>
  <c r="AJ46" i="1"/>
  <c r="AJ458" i="1"/>
  <c r="AJ126" i="1"/>
  <c r="AJ335" i="1"/>
  <c r="AJ155" i="1"/>
  <c r="AJ79" i="1"/>
  <c r="AJ704" i="1"/>
  <c r="AJ580" i="1"/>
  <c r="AJ284" i="1"/>
  <c r="AJ64" i="1"/>
  <c r="AJ559" i="1"/>
  <c r="AJ319" i="1"/>
  <c r="AJ593" i="1"/>
  <c r="AJ405" i="1"/>
  <c r="AJ281" i="1"/>
  <c r="AJ113" i="1"/>
  <c r="AJ511" i="1"/>
  <c r="AJ51" i="1"/>
  <c r="AJ479" i="1"/>
  <c r="AJ115" i="1"/>
  <c r="AJ416" i="1"/>
  <c r="AJ208" i="1"/>
  <c r="AJ563" i="1"/>
  <c r="AJ207" i="1"/>
  <c r="AJ713" i="1"/>
  <c r="AJ480" i="1"/>
  <c r="AJ314" i="1"/>
  <c r="AJ435" i="1"/>
  <c r="AJ179" i="1"/>
  <c r="AJ556" i="1"/>
  <c r="AJ236" i="1"/>
  <c r="AJ613" i="1"/>
  <c r="AJ509" i="1"/>
  <c r="AJ253" i="1"/>
  <c r="AJ173" i="1"/>
  <c r="AJ93" i="1"/>
  <c r="AJ13" i="1"/>
  <c r="AJ448" i="1"/>
  <c r="AJ104" i="1"/>
  <c r="AJ589" i="1"/>
  <c r="AJ424" i="1"/>
  <c r="AJ232" i="1"/>
  <c r="AJ298" i="1"/>
  <c r="AJ70" i="1"/>
  <c r="AJ720" i="1"/>
  <c r="AJ652" i="1"/>
  <c r="AJ516" i="1"/>
  <c r="AJ156" i="1"/>
  <c r="AJ693" i="1"/>
  <c r="AJ549" i="1"/>
  <c r="AJ453" i="1"/>
  <c r="AJ377" i="1"/>
  <c r="AJ301" i="1"/>
  <c r="AJ213" i="1"/>
  <c r="AJ379" i="1"/>
  <c r="AJ414" i="1"/>
  <c r="AJ270" i="1"/>
  <c r="AJ182" i="1"/>
  <c r="AJ90" i="1"/>
  <c r="AJ726" i="1"/>
  <c r="AJ610" i="1"/>
  <c r="AJ442" i="1"/>
  <c r="AJ306" i="1"/>
  <c r="AJ371" i="1"/>
  <c r="AJ99" i="1"/>
  <c r="AJ616" i="1"/>
  <c r="AJ544" i="1"/>
  <c r="AJ380" i="1"/>
  <c r="AJ467" i="1"/>
  <c r="AJ151" i="1"/>
  <c r="AJ681" i="1"/>
  <c r="AJ609" i="1"/>
  <c r="AJ505" i="1"/>
  <c r="AJ473" i="1"/>
  <c r="AJ441" i="1"/>
  <c r="AJ365" i="1"/>
  <c r="AJ169" i="1"/>
  <c r="AJ137" i="1"/>
  <c r="AJ21" i="1"/>
  <c r="AJ583" i="1"/>
  <c r="AJ711" i="1"/>
  <c r="AJ279" i="1"/>
  <c r="AJ143" i="1"/>
  <c r="AJ628" i="1"/>
  <c r="AJ500" i="1"/>
  <c r="AJ400" i="1"/>
  <c r="AJ303" i="1"/>
  <c r="AJ650" i="1"/>
  <c r="AJ454" i="1"/>
  <c r="AJ322" i="1"/>
  <c r="AJ138" i="1"/>
  <c r="AJ655" i="1"/>
  <c r="AJ542" i="1"/>
  <c r="AJ374" i="1"/>
  <c r="AJ190" i="1"/>
  <c r="AJ62" i="1"/>
  <c r="AJ443" i="1"/>
  <c r="AJ219" i="1"/>
  <c r="AJ127" i="1"/>
  <c r="AJ91" i="1"/>
  <c r="AJ31" i="1"/>
  <c r="AJ680" i="1"/>
  <c r="AJ640" i="1"/>
  <c r="AJ404" i="1"/>
  <c r="AJ304" i="1"/>
  <c r="AJ268" i="1"/>
  <c r="AJ96" i="1"/>
  <c r="AJ28" i="1"/>
  <c r="AJ587" i="1"/>
  <c r="AJ551" i="1"/>
  <c r="AJ519" i="1"/>
  <c r="AJ359" i="1"/>
  <c r="AJ733" i="1"/>
  <c r="AJ633" i="1"/>
  <c r="AJ561" i="1"/>
  <c r="AJ449" i="1"/>
  <c r="AJ373" i="1"/>
  <c r="AJ313" i="1"/>
  <c r="AJ257" i="1"/>
  <c r="AJ161" i="1"/>
  <c r="AJ81" i="1"/>
  <c r="AJ288" i="1"/>
  <c r="AJ84" i="1"/>
  <c r="AJ695" i="1"/>
  <c r="AJ95" i="1"/>
  <c r="AJ660" i="1"/>
  <c r="AJ16" i="1"/>
  <c r="AJ39" i="1"/>
  <c r="AJ608" i="1"/>
  <c r="AJ464" i="1"/>
  <c r="AJ240" i="1"/>
  <c r="AJ20" i="1"/>
  <c r="AJ531" i="1"/>
  <c r="AJ355" i="1"/>
  <c r="AJ175" i="1"/>
  <c r="AJ665" i="1"/>
  <c r="AJ11" i="1"/>
  <c r="AJ344" i="1"/>
  <c r="AJ152" i="1"/>
  <c r="AJ706" i="1"/>
  <c r="AJ578" i="1"/>
  <c r="AJ390" i="1"/>
  <c r="AJ246" i="1"/>
  <c r="AJ158" i="1"/>
  <c r="AJ42" i="1"/>
  <c r="AJ719" i="1"/>
  <c r="AJ646" i="1"/>
  <c r="AJ450" i="1"/>
  <c r="AJ366" i="1"/>
  <c r="AJ282" i="1"/>
  <c r="AJ150" i="1"/>
  <c r="AJ699" i="1"/>
  <c r="AJ211" i="1"/>
  <c r="AJ476" i="1"/>
  <c r="AJ324" i="1"/>
  <c r="AJ204" i="1"/>
  <c r="AJ367" i="1"/>
  <c r="AJ717" i="1"/>
  <c r="AJ525" i="1"/>
  <c r="AJ429" i="1"/>
  <c r="AJ277" i="1"/>
  <c r="AJ189" i="1"/>
  <c r="AJ157" i="1"/>
  <c r="AJ77" i="1"/>
  <c r="AJ45" i="1"/>
  <c r="AJ451" i="1"/>
  <c r="AJ328" i="1"/>
  <c r="AJ136" i="1"/>
  <c r="AJ40" i="1"/>
  <c r="AJ605" i="1"/>
  <c r="AJ623" i="1"/>
  <c r="AJ410" i="1"/>
  <c r="AJ326" i="1"/>
  <c r="AJ238" i="1"/>
  <c r="AJ134" i="1"/>
  <c r="AJ687" i="1"/>
  <c r="AJ15" i="1"/>
  <c r="AJ668" i="1"/>
  <c r="AJ348" i="1"/>
  <c r="AJ228" i="1"/>
  <c r="AJ124" i="1"/>
  <c r="AJ60" i="1"/>
  <c r="AJ159" i="1"/>
  <c r="AJ661" i="1"/>
  <c r="AJ469" i="1"/>
  <c r="AJ393" i="1"/>
  <c r="AJ361" i="1"/>
  <c r="AJ317" i="1"/>
  <c r="AJ229" i="1"/>
  <c r="AJ117" i="1"/>
  <c r="AJ327" i="1"/>
  <c r="AJ216" i="1"/>
  <c r="AH66" i="1"/>
  <c r="AH711" i="1"/>
  <c r="AH618" i="1"/>
  <c r="AH566" i="1"/>
  <c r="AH506" i="1"/>
  <c r="AH450" i="1"/>
  <c r="AH379" i="1"/>
  <c r="AH738" i="1"/>
  <c r="AH360" i="1"/>
  <c r="AH519" i="1"/>
  <c r="AH423" i="1"/>
  <c r="AH359" i="1"/>
  <c r="AH217" i="1"/>
  <c r="AH185" i="1"/>
  <c r="AH153" i="1"/>
  <c r="AH121" i="1"/>
  <c r="AH89" i="1"/>
  <c r="AH57" i="1"/>
  <c r="AH9" i="1"/>
  <c r="AH408" i="1"/>
  <c r="AH494" i="1"/>
  <c r="AH174" i="1"/>
  <c r="AH686" i="1"/>
  <c r="AH382" i="1"/>
  <c r="AH238" i="1"/>
  <c r="AH163" i="1"/>
  <c r="AH111" i="1"/>
  <c r="AH79" i="1"/>
  <c r="AH27" i="1"/>
  <c r="AH668" i="1"/>
  <c r="AH640" i="1"/>
  <c r="AH491" i="1"/>
  <c r="AH565" i="1"/>
  <c r="AH533" i="1"/>
  <c r="AH501" i="1"/>
  <c r="AH469" i="1"/>
  <c r="AH245" i="1"/>
  <c r="AH197" i="1"/>
  <c r="AH165" i="1"/>
  <c r="AH133" i="1"/>
  <c r="AH101" i="1"/>
  <c r="AH198" i="1"/>
  <c r="AH510" i="1"/>
  <c r="AH190" i="1"/>
  <c r="AH126" i="1"/>
  <c r="AH219" i="1"/>
  <c r="AH155" i="1"/>
  <c r="AH59" i="1"/>
  <c r="AH260" i="1"/>
  <c r="AH674" i="1"/>
  <c r="AH550" i="1"/>
  <c r="AH474" i="1"/>
  <c r="AH422" i="1"/>
  <c r="AH354" i="1"/>
  <c r="AH471" i="1"/>
  <c r="AH567" i="1"/>
  <c r="AH277" i="1"/>
  <c r="AH154" i="1"/>
  <c r="AH90" i="1"/>
  <c r="AH38" i="1"/>
  <c r="AH110" i="1"/>
  <c r="AH459" i="1"/>
  <c r="AH31" i="1"/>
  <c r="AH688" i="1"/>
  <c r="AH280" i="1"/>
  <c r="AH236" i="1"/>
  <c r="AH148" i="1"/>
  <c r="AH116" i="1"/>
  <c r="AH243" i="1"/>
  <c r="AH191" i="1"/>
  <c r="AH363" i="1"/>
  <c r="AH215" i="1"/>
  <c r="AH151" i="1"/>
  <c r="AH709" i="1"/>
  <c r="AH677" i="1"/>
  <c r="AH645" i="1"/>
  <c r="AH254" i="1"/>
  <c r="AH97" i="1"/>
  <c r="AH673" i="1"/>
  <c r="AH138" i="1"/>
  <c r="AH92" i="1"/>
  <c r="AH44" i="1"/>
  <c r="AH555" i="1"/>
  <c r="AH657" i="1"/>
  <c r="AH561" i="1"/>
  <c r="AH465" i="1"/>
  <c r="AH373" i="1"/>
  <c r="AH241" i="1"/>
  <c r="AH193" i="1"/>
  <c r="AH733" i="1"/>
  <c r="AH633" i="1"/>
  <c r="AH513" i="1"/>
  <c r="AH481" i="1"/>
  <c r="AH405" i="1"/>
  <c r="AH60" i="1"/>
  <c r="AH571" i="1"/>
  <c r="AH483" i="1"/>
  <c r="AH529" i="1"/>
  <c r="AH145" i="1"/>
  <c r="AH122" i="1"/>
  <c r="AH427" i="1"/>
  <c r="AH340" i="1"/>
  <c r="AH164" i="1"/>
  <c r="AH233" i="1"/>
  <c r="AH201" i="1"/>
  <c r="AH172" i="1"/>
  <c r="AH262" i="1"/>
  <c r="AH114" i="1"/>
  <c r="AH50" i="1"/>
  <c r="AH723" i="1"/>
  <c r="AH667" i="1"/>
  <c r="AH419" i="1"/>
  <c r="AH716" i="1"/>
  <c r="AH612" i="1"/>
  <c r="AH568" i="1"/>
  <c r="AH536" i="1"/>
  <c r="AH504" i="1"/>
  <c r="AH472" i="1"/>
  <c r="AH440" i="1"/>
  <c r="AH396" i="1"/>
  <c r="AH352" i="1"/>
  <c r="AH320" i="1"/>
  <c r="AH292" i="1"/>
  <c r="AH232" i="1"/>
  <c r="AH200" i="1"/>
  <c r="AH144" i="1"/>
  <c r="AH112" i="1"/>
  <c r="AH80" i="1"/>
  <c r="AH20" i="1"/>
  <c r="AH183" i="1"/>
  <c r="AH55" i="1"/>
  <c r="AH693" i="1"/>
  <c r="AH661" i="1"/>
  <c r="AH621" i="1"/>
  <c r="AH437" i="1"/>
  <c r="AH333" i="1"/>
  <c r="AH69" i="1"/>
  <c r="AH29" i="1"/>
  <c r="AH558" i="1"/>
  <c r="AH430" i="1"/>
  <c r="AH286" i="1"/>
  <c r="AH654" i="1"/>
  <c r="AH318" i="1"/>
  <c r="AH627" i="1"/>
  <c r="AH411" i="1"/>
  <c r="AH315" i="1"/>
  <c r="AH23" i="1"/>
  <c r="AH712" i="1"/>
  <c r="AH680" i="1"/>
  <c r="AH624" i="1"/>
  <c r="AH596" i="1"/>
  <c r="AH564" i="1"/>
  <c r="AH532" i="1"/>
  <c r="AH500" i="1"/>
  <c r="AH468" i="1"/>
  <c r="AH348" i="1"/>
  <c r="AH207" i="1"/>
  <c r="AH329" i="1"/>
  <c r="AH65" i="1"/>
  <c r="AH587" i="1"/>
  <c r="AH81" i="1"/>
  <c r="AH147" i="1"/>
  <c r="AH646" i="1"/>
  <c r="AH534" i="1"/>
  <c r="AH284" i="1"/>
  <c r="AH535" i="1"/>
  <c r="AH447" i="1"/>
  <c r="AH268" i="1"/>
  <c r="AH270" i="1"/>
  <c r="AH214" i="1"/>
  <c r="AH670" i="1"/>
  <c r="AH526" i="1"/>
  <c r="AH250" i="1"/>
  <c r="AH178" i="1"/>
  <c r="AH299" i="1"/>
  <c r="AH203" i="1"/>
  <c r="AH632" i="1"/>
  <c r="AH588" i="1"/>
  <c r="AH556" i="1"/>
  <c r="AH524" i="1"/>
  <c r="AH492" i="1"/>
  <c r="AH460" i="1"/>
  <c r="AH428" i="1"/>
  <c r="AH384" i="1"/>
  <c r="AH308" i="1"/>
  <c r="AH68" i="1"/>
  <c r="AH24" i="1"/>
  <c r="AH579" i="1"/>
  <c r="AH547" i="1"/>
  <c r="AH515" i="1"/>
  <c r="AH467" i="1"/>
  <c r="AH713" i="1"/>
  <c r="AH681" i="1"/>
  <c r="AH649" i="1"/>
  <c r="AH609" i="1"/>
  <c r="AH569" i="1"/>
  <c r="AH537" i="1"/>
  <c r="AH505" i="1"/>
  <c r="AH473" i="1"/>
  <c r="AH441" i="1"/>
  <c r="AH413" i="1"/>
  <c r="AH381" i="1"/>
  <c r="AH349" i="1"/>
  <c r="AH105" i="1"/>
  <c r="AH73" i="1"/>
  <c r="AH452" i="1"/>
  <c r="AH622" i="1"/>
  <c r="AH350" i="1"/>
  <c r="AH298" i="1"/>
  <c r="AH202" i="1"/>
  <c r="AH134" i="1"/>
  <c r="AH715" i="1"/>
  <c r="AH195" i="1"/>
  <c r="AH127" i="1"/>
  <c r="AH95" i="1"/>
  <c r="AH684" i="1"/>
  <c r="AH652" i="1"/>
  <c r="AH283" i="1"/>
  <c r="AH581" i="1"/>
  <c r="AH549" i="1"/>
  <c r="AH517" i="1"/>
  <c r="AH485" i="1"/>
  <c r="AH393" i="1"/>
  <c r="AH301" i="1"/>
  <c r="AH181" i="1"/>
  <c r="AH149" i="1"/>
  <c r="AH117" i="1"/>
  <c r="AH166" i="1"/>
  <c r="AH106" i="1"/>
  <c r="AH30" i="1"/>
  <c r="AH162" i="1"/>
  <c r="AH94" i="1"/>
  <c r="AH259" i="1"/>
  <c r="AH187" i="1"/>
  <c r="AH123" i="1"/>
  <c r="AH75" i="1"/>
  <c r="AH76" i="1"/>
  <c r="AH32" i="1"/>
  <c r="AH523" i="1"/>
  <c r="AH689" i="1"/>
  <c r="AH617" i="1"/>
  <c r="AH545" i="1"/>
  <c r="AH433" i="1"/>
  <c r="AH297" i="1"/>
  <c r="AH209" i="1"/>
  <c r="AH177" i="1"/>
  <c r="AH705" i="1"/>
  <c r="AH577" i="1"/>
  <c r="AH497" i="1"/>
  <c r="AH449" i="1"/>
  <c r="AH281" i="1"/>
  <c r="AH124" i="1"/>
  <c r="AH16" i="1"/>
  <c r="AH507" i="1"/>
  <c r="AH225" i="1"/>
  <c r="AH113" i="1"/>
  <c r="AI681" i="1"/>
  <c r="AH586" i="1"/>
  <c r="AH314" i="1"/>
  <c r="AH256" i="1"/>
  <c r="AH503" i="1"/>
  <c r="AH706" i="1"/>
  <c r="AH642" i="1"/>
  <c r="AH578" i="1"/>
  <c r="AH514" i="1"/>
  <c r="AH390" i="1"/>
  <c r="AH671" i="1"/>
  <c r="AH583" i="1"/>
  <c r="AH293" i="1"/>
  <c r="AH253" i="1"/>
  <c r="AH414" i="1"/>
  <c r="AH58" i="1"/>
  <c r="AH371" i="1"/>
  <c r="AH115" i="1"/>
  <c r="AH704" i="1"/>
  <c r="AH132" i="1"/>
  <c r="AH100" i="1"/>
  <c r="AH295" i="1"/>
  <c r="AH223" i="1"/>
  <c r="AH169" i="1"/>
  <c r="AH426" i="1"/>
  <c r="AH600" i="1"/>
  <c r="AH264" i="1"/>
  <c r="AH41" i="1"/>
  <c r="AH582" i="1"/>
  <c r="AH641" i="1"/>
  <c r="AH635" i="1"/>
  <c r="AH636" i="1"/>
  <c r="AH266" i="1"/>
  <c r="AH364" i="1"/>
  <c r="AH735" i="1"/>
  <c r="AH176" i="1"/>
  <c r="AH438" i="1"/>
  <c r="AH18" i="1"/>
  <c r="AH227" i="1"/>
  <c r="AH601" i="1"/>
  <c r="AH37" i="1"/>
  <c r="AH28" i="1"/>
  <c r="AH629" i="1"/>
  <c r="AH401" i="1"/>
  <c r="AH257" i="1"/>
  <c r="AH606" i="1"/>
  <c r="AH278" i="1"/>
  <c r="AH158" i="1"/>
  <c r="AH98" i="1"/>
  <c r="AH42" i="1"/>
  <c r="AH10" i="1"/>
  <c r="AH683" i="1"/>
  <c r="AH734" i="1"/>
  <c r="AH478" i="1"/>
  <c r="AH394" i="1"/>
  <c r="AH338" i="1"/>
  <c r="AH282" i="1"/>
  <c r="AH222" i="1"/>
  <c r="AH150" i="1"/>
  <c r="AH699" i="1"/>
  <c r="AH619" i="1"/>
  <c r="AH279" i="1"/>
  <c r="AH211" i="1"/>
  <c r="AH103" i="1"/>
  <c r="AH71" i="1"/>
  <c r="AH35" i="1"/>
  <c r="AH708" i="1"/>
  <c r="AH676" i="1"/>
  <c r="AH620" i="1"/>
  <c r="AH592" i="1"/>
  <c r="AH560" i="1"/>
  <c r="AH528" i="1"/>
  <c r="AH496" i="1"/>
  <c r="AH464" i="1"/>
  <c r="AH432" i="1"/>
  <c r="AH404" i="1"/>
  <c r="AH208" i="1"/>
  <c r="AH104" i="1"/>
  <c r="AH72" i="1"/>
  <c r="AH40" i="1"/>
  <c r="AH395" i="1"/>
  <c r="AH271" i="1"/>
  <c r="AH199" i="1"/>
  <c r="AH139" i="1"/>
  <c r="AH717" i="1"/>
  <c r="AH685" i="1"/>
  <c r="AH653" i="1"/>
  <c r="AH613" i="1"/>
  <c r="AH573" i="1"/>
  <c r="AH541" i="1"/>
  <c r="AH509" i="1"/>
  <c r="AH477" i="1"/>
  <c r="AH445" i="1"/>
  <c r="AH417" i="1"/>
  <c r="AH385" i="1"/>
  <c r="AH353" i="1"/>
  <c r="AH309" i="1"/>
  <c r="AH237" i="1"/>
  <c r="AH205" i="1"/>
  <c r="AH173" i="1"/>
  <c r="AH141" i="1"/>
  <c r="AH109" i="1"/>
  <c r="AH77" i="1"/>
  <c r="AH45" i="1"/>
  <c r="AH436" i="1"/>
  <c r="AH316" i="1"/>
  <c r="AH196" i="1"/>
  <c r="AH666" i="1"/>
  <c r="AH570" i="1"/>
  <c r="AH502" i="1"/>
  <c r="AH378" i="1"/>
  <c r="AH182" i="1"/>
  <c r="AH22" i="1"/>
  <c r="AH703" i="1"/>
  <c r="AH655" i="1"/>
  <c r="AH726" i="1"/>
  <c r="AH610" i="1"/>
  <c r="AH470" i="1"/>
  <c r="AH418" i="1"/>
  <c r="AH358" i="1"/>
  <c r="AH306" i="1"/>
  <c r="AH727" i="1"/>
  <c r="AH495" i="1"/>
  <c r="AH135" i="1"/>
  <c r="AH99" i="1"/>
  <c r="AH67" i="1"/>
  <c r="AH672" i="1"/>
  <c r="AH356" i="1"/>
  <c r="AH324" i="1"/>
  <c r="AH296" i="1"/>
  <c r="AH220" i="1"/>
  <c r="AH188" i="1"/>
  <c r="AH84" i="1"/>
  <c r="AH439" i="1"/>
  <c r="AH387" i="1"/>
  <c r="AH327" i="1"/>
  <c r="AH289" i="1"/>
  <c r="AH137" i="1"/>
  <c r="AH33" i="1"/>
  <c r="AH272" i="1"/>
  <c r="AH658" i="1"/>
  <c r="AH562" i="1"/>
  <c r="AH294" i="1"/>
  <c r="AH718" i="1"/>
  <c r="AH662" i="1"/>
  <c r="AH602" i="1"/>
  <c r="AH518" i="1"/>
  <c r="AH466" i="1"/>
  <c r="AH410" i="1"/>
  <c r="AH70" i="1"/>
  <c r="AH647" i="1"/>
  <c r="AH487" i="1"/>
  <c r="AH323" i="1"/>
  <c r="AH231" i="1"/>
  <c r="AH43" i="1"/>
  <c r="AH11" i="1"/>
  <c r="AH700" i="1"/>
  <c r="AH248" i="1"/>
  <c r="AH184" i="1"/>
  <c r="AH48" i="1"/>
  <c r="AH591" i="1"/>
  <c r="AH559" i="1"/>
  <c r="AH527" i="1"/>
  <c r="AH407" i="1"/>
  <c r="AH347" i="1"/>
  <c r="AH605" i="1"/>
  <c r="AH361" i="1"/>
  <c r="AH261" i="1"/>
  <c r="AH229" i="1"/>
  <c r="AH682" i="1"/>
  <c r="AH482" i="1"/>
  <c r="AH362" i="1"/>
  <c r="AH226" i="1"/>
  <c r="AH46" i="1"/>
  <c r="AH719" i="1"/>
  <c r="AH639" i="1"/>
  <c r="AH542" i="1"/>
  <c r="AH486" i="1"/>
  <c r="AH346" i="1"/>
  <c r="AH62" i="1"/>
  <c r="AH479" i="1"/>
  <c r="AH91" i="1"/>
  <c r="AH648" i="1"/>
  <c r="AH332" i="1"/>
  <c r="AH140" i="1"/>
  <c r="AH275" i="1"/>
  <c r="AH721" i="1"/>
  <c r="AH399" i="1"/>
  <c r="AH357" i="1"/>
  <c r="AH728" i="1"/>
  <c r="AH599" i="1"/>
  <c r="AH300" i="1"/>
  <c r="AH14" i="1"/>
  <c r="AH462" i="1"/>
  <c r="AH17" i="1"/>
  <c r="AH678" i="1"/>
  <c r="AH412" i="1"/>
  <c r="AH273" i="1"/>
  <c r="AH551" i="1"/>
  <c r="AH370" i="1"/>
  <c r="AH218" i="1"/>
  <c r="AH86" i="1"/>
  <c r="AH403" i="1"/>
  <c r="AH343" i="1"/>
  <c r="AH143" i="1"/>
  <c r="AH372" i="1"/>
  <c r="AH344" i="1"/>
  <c r="AH312" i="1"/>
  <c r="AH240" i="1"/>
  <c r="AH168" i="1"/>
  <c r="AH136" i="1"/>
  <c r="AH12" i="1"/>
  <c r="AH331" i="1"/>
  <c r="AH342" i="1"/>
  <c r="AH690" i="1"/>
  <c r="AH330" i="1"/>
  <c r="AH374" i="1"/>
  <c r="AH598" i="1"/>
  <c r="AH663" i="1"/>
  <c r="AH637" i="1"/>
  <c r="AH421" i="1"/>
  <c r="AH722" i="1"/>
  <c r="AH267" i="1"/>
  <c r="AH36" i="1"/>
  <c r="AH679" i="1"/>
  <c r="AH714" i="1"/>
  <c r="AH643" i="1"/>
  <c r="AH431" i="1"/>
  <c r="AH25" i="1"/>
  <c r="AH337" i="1"/>
  <c r="AH383" i="1"/>
  <c r="AH180" i="1"/>
  <c r="AH265" i="1"/>
  <c r="AH725" i="1"/>
  <c r="AH644" i="1"/>
  <c r="AH597" i="1"/>
  <c r="AH263" i="1"/>
  <c r="AH544" i="1"/>
  <c r="AH446" i="1"/>
  <c r="AH310" i="1"/>
  <c r="AH194" i="1"/>
  <c r="AH130" i="1"/>
  <c r="AH26" i="1"/>
  <c r="AH702" i="1"/>
  <c r="AH366" i="1"/>
  <c r="AH258" i="1"/>
  <c r="AH186" i="1"/>
  <c r="AH118" i="1"/>
  <c r="AH54" i="1"/>
  <c r="AH595" i="1"/>
  <c r="AH435" i="1"/>
  <c r="AH307" i="1"/>
  <c r="AH247" i="1"/>
  <c r="AH179" i="1"/>
  <c r="AH119" i="1"/>
  <c r="AH51" i="1"/>
  <c r="AH19" i="1"/>
  <c r="AH724" i="1"/>
  <c r="AH692" i="1"/>
  <c r="AH576" i="1"/>
  <c r="AH512" i="1"/>
  <c r="AH480" i="1"/>
  <c r="AH448" i="1"/>
  <c r="AH416" i="1"/>
  <c r="AH388" i="1"/>
  <c r="AH192" i="1"/>
  <c r="AH152" i="1"/>
  <c r="AH120" i="1"/>
  <c r="AH56" i="1"/>
  <c r="AH475" i="1"/>
  <c r="AH303" i="1"/>
  <c r="AH251" i="1"/>
  <c r="AH167" i="1"/>
  <c r="AH729" i="1"/>
  <c r="AH701" i="1"/>
  <c r="AH669" i="1"/>
  <c r="AH557" i="1"/>
  <c r="AH525" i="1"/>
  <c r="AH493" i="1"/>
  <c r="AH461" i="1"/>
  <c r="AH429" i="1"/>
  <c r="AH369" i="1"/>
  <c r="AH189" i="1"/>
  <c r="AH157" i="1"/>
  <c r="AH125" i="1"/>
  <c r="AH93" i="1"/>
  <c r="AH13" i="1"/>
  <c r="AH392" i="1"/>
  <c r="AH244" i="1"/>
  <c r="AH156" i="1"/>
  <c r="AH698" i="1"/>
  <c r="AH630" i="1"/>
  <c r="AH538" i="1"/>
  <c r="AH623" i="1"/>
  <c r="AH694" i="1"/>
  <c r="AH554" i="1"/>
  <c r="AH498" i="1"/>
  <c r="AH442" i="1"/>
  <c r="AH386" i="1"/>
  <c r="AH142" i="1"/>
  <c r="AH78" i="1"/>
  <c r="AH687" i="1"/>
  <c r="AH615" i="1"/>
  <c r="AH391" i="1"/>
  <c r="AH335" i="1"/>
  <c r="AH83" i="1"/>
  <c r="AH47" i="1"/>
  <c r="AH15" i="1"/>
  <c r="AH720" i="1"/>
  <c r="AH415" i="1"/>
  <c r="AH355" i="1"/>
  <c r="AH159" i="1"/>
  <c r="AH305" i="1"/>
  <c r="AH21" i="1"/>
  <c r="AH376" i="1"/>
  <c r="AH530" i="1"/>
  <c r="AH406" i="1"/>
  <c r="AH206" i="1"/>
  <c r="AH146" i="1"/>
  <c r="AH695" i="1"/>
  <c r="AH634" i="1"/>
  <c r="AH546" i="1"/>
  <c r="AH490" i="1"/>
  <c r="AH434" i="1"/>
  <c r="AH326" i="1"/>
  <c r="AH170" i="1"/>
  <c r="AH102" i="1"/>
  <c r="AH291" i="1"/>
  <c r="AH63" i="1"/>
  <c r="AH628" i="1"/>
  <c r="AH276" i="1"/>
  <c r="AH160" i="1"/>
  <c r="AH64" i="1"/>
  <c r="AH575" i="1"/>
  <c r="AH543" i="1"/>
  <c r="AH511" i="1"/>
  <c r="AH463" i="1"/>
  <c r="AH375" i="1"/>
  <c r="AH319" i="1"/>
  <c r="AH235" i="1"/>
  <c r="AH453" i="1"/>
  <c r="AH409" i="1"/>
  <c r="AH377" i="1"/>
  <c r="AH345" i="1"/>
  <c r="AH317" i="1"/>
  <c r="AH285" i="1"/>
  <c r="AH213" i="1"/>
  <c r="AH85" i="1"/>
  <c r="AH730" i="1"/>
  <c r="AH650" i="1"/>
  <c r="AH522" i="1"/>
  <c r="AH454" i="1"/>
  <c r="AH322" i="1"/>
  <c r="AH74" i="1"/>
  <c r="AH710" i="1"/>
  <c r="AH626" i="1"/>
  <c r="AH458" i="1"/>
  <c r="AH230" i="1"/>
  <c r="AH607" i="1"/>
  <c r="AH351" i="1"/>
  <c r="AH287" i="1"/>
  <c r="AH107" i="1"/>
  <c r="AH39" i="1"/>
  <c r="AH664" i="1"/>
  <c r="AH288" i="1"/>
  <c r="AH212" i="1"/>
  <c r="AH367" i="1"/>
  <c r="AH341" i="1"/>
  <c r="AH313" i="1"/>
  <c r="AH161" i="1"/>
  <c r="AH455" i="1"/>
  <c r="AH255" i="1"/>
  <c r="AH49" i="1"/>
  <c r="AH339" i="1"/>
  <c r="AH593" i="1"/>
  <c r="AH389" i="1"/>
  <c r="AH269" i="1"/>
  <c r="J1" i="1"/>
  <c r="M1" i="1"/>
  <c r="N1" i="1"/>
  <c r="L1" i="1"/>
  <c r="AS681" i="1" l="1"/>
  <c r="AU681" i="1" s="1"/>
  <c r="AY681" i="1" s="1"/>
  <c r="U170" i="21" s="1"/>
  <c r="X170" i="21" s="1"/>
  <c r="AS696" i="1"/>
  <c r="AI590" i="1"/>
  <c r="AS590" i="1" s="1"/>
  <c r="AI651" i="1"/>
  <c r="AI732" i="1"/>
  <c r="AI216" i="1"/>
  <c r="AS216" i="1" s="1"/>
  <c r="AH1" i="1"/>
  <c r="AI563" i="1"/>
  <c r="AI553" i="1"/>
  <c r="AI175" i="1"/>
  <c r="AS175" i="1" s="1"/>
  <c r="AI425" i="1"/>
  <c r="AI697" i="1"/>
  <c r="AI572" i="1"/>
  <c r="AI584" i="1"/>
  <c r="AS584" i="1" s="1"/>
  <c r="AI456" i="1"/>
  <c r="AS456" i="1" s="1"/>
  <c r="AI424" i="1"/>
  <c r="AI603" i="1"/>
  <c r="AI321" i="1"/>
  <c r="AI304" i="1"/>
  <c r="AI8" i="1"/>
  <c r="AI457" i="1"/>
  <c r="AS457" i="1" s="1"/>
  <c r="AI731" i="1"/>
  <c r="AS731" i="1" s="1"/>
  <c r="AI151" i="1"/>
  <c r="AS151" i="1" s="1"/>
  <c r="AI204" i="1"/>
  <c r="AS204" i="1" s="1"/>
  <c r="AI625" i="1"/>
  <c r="AS625" i="1" s="1"/>
  <c r="AI365" i="1"/>
  <c r="AS365" i="1" s="1"/>
  <c r="AI489" i="1"/>
  <c r="AS489" i="1" s="1"/>
  <c r="AI228" i="1"/>
  <c r="AS228" i="1" s="1"/>
  <c r="AI548" i="1"/>
  <c r="AS548" i="1" s="1"/>
  <c r="AI585" i="1"/>
  <c r="AS585" i="1" s="1"/>
  <c r="AI7" i="1"/>
  <c r="AI412" i="1"/>
  <c r="AI17" i="1"/>
  <c r="AI599" i="1"/>
  <c r="AI357" i="1"/>
  <c r="AI542" i="1"/>
  <c r="AI226" i="1"/>
  <c r="AS226" i="1" s="1"/>
  <c r="AI347" i="1"/>
  <c r="AI591" i="1"/>
  <c r="AS591" i="1" s="1"/>
  <c r="AI700" i="1"/>
  <c r="AS700" i="1" s="1"/>
  <c r="AI410" i="1"/>
  <c r="AS410" i="1" s="1"/>
  <c r="AI662" i="1"/>
  <c r="AI658" i="1"/>
  <c r="AI289" i="1"/>
  <c r="AS289" i="1" s="1"/>
  <c r="AI84" i="1"/>
  <c r="AI99" i="1"/>
  <c r="AI22" i="1"/>
  <c r="AS22" i="1" s="1"/>
  <c r="AI436" i="1"/>
  <c r="AI141" i="1"/>
  <c r="AI445" i="1"/>
  <c r="AI717" i="1"/>
  <c r="AS717" i="1" s="1"/>
  <c r="AI395" i="1"/>
  <c r="AS395" i="1" s="1"/>
  <c r="AI496" i="1"/>
  <c r="AS496" i="1" s="1"/>
  <c r="AI71" i="1"/>
  <c r="AS71" i="1" s="1"/>
  <c r="AI282" i="1"/>
  <c r="AS282" i="1" s="1"/>
  <c r="AI28" i="1"/>
  <c r="AS28" i="1" s="1"/>
  <c r="AI223" i="1"/>
  <c r="AS223" i="1" s="1"/>
  <c r="AI704" i="1"/>
  <c r="AI671" i="1"/>
  <c r="AI269" i="1"/>
  <c r="AS269" i="1" s="1"/>
  <c r="AI49" i="1"/>
  <c r="AS49" i="1" s="1"/>
  <c r="AI313" i="1"/>
  <c r="AS313" i="1" s="1"/>
  <c r="AI288" i="1"/>
  <c r="AS288" i="1" s="1"/>
  <c r="AI287" i="1"/>
  <c r="AI458" i="1"/>
  <c r="AS458" i="1" s="1"/>
  <c r="AI322" i="1"/>
  <c r="AS322" i="1" s="1"/>
  <c r="AI730" i="1"/>
  <c r="AI317" i="1"/>
  <c r="AS317" i="1" s="1"/>
  <c r="AI453" i="1"/>
  <c r="AI463" i="1"/>
  <c r="AI64" i="1"/>
  <c r="AS64" i="1" s="1"/>
  <c r="AI63" i="1"/>
  <c r="AI326" i="1"/>
  <c r="AI634" i="1"/>
  <c r="AI406" i="1"/>
  <c r="AI305" i="1"/>
  <c r="AS305" i="1" s="1"/>
  <c r="AI720" i="1"/>
  <c r="AI335" i="1"/>
  <c r="AS335" i="1" s="1"/>
  <c r="AI78" i="1"/>
  <c r="AI498" i="1"/>
  <c r="AS498" i="1" s="1"/>
  <c r="AI538" i="1"/>
  <c r="AI244" i="1"/>
  <c r="AS244" i="1" s="1"/>
  <c r="AI125" i="1"/>
  <c r="AS125" i="1" s="1"/>
  <c r="AI429" i="1"/>
  <c r="AS429" i="1" s="1"/>
  <c r="AI557" i="1"/>
  <c r="AS557" i="1" s="1"/>
  <c r="AI729" i="1"/>
  <c r="AI475" i="1"/>
  <c r="AI192" i="1"/>
  <c r="AI448" i="1"/>
  <c r="AS448" i="1" s="1"/>
  <c r="AI692" i="1"/>
  <c r="AS692" i="1" s="1"/>
  <c r="AI119" i="1"/>
  <c r="AI435" i="1"/>
  <c r="AS435" i="1" s="1"/>
  <c r="AI186" i="1"/>
  <c r="AS186" i="1" s="1"/>
  <c r="AI26" i="1"/>
  <c r="AI310" i="1"/>
  <c r="AI370" i="1"/>
  <c r="AI14" i="1"/>
  <c r="AI140" i="1"/>
  <c r="AS140" i="1" s="1"/>
  <c r="AI479" i="1"/>
  <c r="AI229" i="1"/>
  <c r="AI323" i="1"/>
  <c r="AS323" i="1" s="1"/>
  <c r="AI324" i="1"/>
  <c r="AI306" i="1"/>
  <c r="AI610" i="1"/>
  <c r="AI570" i="1"/>
  <c r="AI309" i="1"/>
  <c r="AI573" i="1"/>
  <c r="AI208" i="1"/>
  <c r="AS208" i="1" s="1"/>
  <c r="AI620" i="1"/>
  <c r="AS620" i="1" s="1"/>
  <c r="AI619" i="1"/>
  <c r="AI734" i="1"/>
  <c r="AI98" i="1"/>
  <c r="AS98" i="1" s="1"/>
  <c r="AI414" i="1"/>
  <c r="AS414" i="1" s="1"/>
  <c r="AI642" i="1"/>
  <c r="AI330" i="1"/>
  <c r="AI12" i="1"/>
  <c r="AI312" i="1"/>
  <c r="AI343" i="1"/>
  <c r="AS343" i="1" s="1"/>
  <c r="AI314" i="1"/>
  <c r="AI507" i="1"/>
  <c r="AI449" i="1"/>
  <c r="AS449" i="1" s="1"/>
  <c r="AI177" i="1"/>
  <c r="AI545" i="1"/>
  <c r="AI32" i="1"/>
  <c r="AI187" i="1"/>
  <c r="AS187" i="1" s="1"/>
  <c r="AI30" i="1"/>
  <c r="AI149" i="1"/>
  <c r="AS149" i="1" s="1"/>
  <c r="AI485" i="1"/>
  <c r="AI283" i="1"/>
  <c r="AI127" i="1"/>
  <c r="AI202" i="1"/>
  <c r="AI452" i="1"/>
  <c r="AI381" i="1"/>
  <c r="AI505" i="1"/>
  <c r="AI649" i="1"/>
  <c r="AS649" i="1" s="1"/>
  <c r="AI515" i="1"/>
  <c r="AI68" i="1"/>
  <c r="AI460" i="1"/>
  <c r="AS460" i="1" s="1"/>
  <c r="AI588" i="1"/>
  <c r="AI178" i="1"/>
  <c r="AS178" i="1" s="1"/>
  <c r="AI214" i="1"/>
  <c r="AI447" i="1"/>
  <c r="AI646" i="1"/>
  <c r="AI587" i="1"/>
  <c r="AI348" i="1"/>
  <c r="AI564" i="1"/>
  <c r="AI712" i="1"/>
  <c r="AI627" i="1"/>
  <c r="AS627" i="1" s="1"/>
  <c r="AI430" i="1"/>
  <c r="AI333" i="1"/>
  <c r="AS333" i="1" s="1"/>
  <c r="AI693" i="1"/>
  <c r="AI80" i="1"/>
  <c r="AI232" i="1"/>
  <c r="AS232" i="1" s="1"/>
  <c r="AI396" i="1"/>
  <c r="AS396" i="1" s="1"/>
  <c r="AI536" i="1"/>
  <c r="AI114" i="1"/>
  <c r="AI233" i="1"/>
  <c r="AI483" i="1"/>
  <c r="AI193" i="1"/>
  <c r="AI92" i="1"/>
  <c r="AI254" i="1"/>
  <c r="AI191" i="1"/>
  <c r="AI236" i="1"/>
  <c r="AI459" i="1"/>
  <c r="AI154" i="1"/>
  <c r="AI354" i="1"/>
  <c r="AS354" i="1" s="1"/>
  <c r="AI674" i="1"/>
  <c r="AI198" i="1"/>
  <c r="AI197" i="1"/>
  <c r="AI533" i="1"/>
  <c r="AS533" i="1" s="1"/>
  <c r="AI174" i="1"/>
  <c r="AI185" i="1"/>
  <c r="AI325" i="1"/>
  <c r="AS325" i="1" s="1"/>
  <c r="AI252" i="1"/>
  <c r="AI574" i="1"/>
  <c r="AI539" i="1"/>
  <c r="AS539" i="1" s="1"/>
  <c r="AI484" i="1"/>
  <c r="AI608" i="1"/>
  <c r="AI707" i="1"/>
  <c r="AI660" i="1"/>
  <c r="AI128" i="1"/>
  <c r="AS128" i="1" s="1"/>
  <c r="AI380" i="1"/>
  <c r="AS380" i="1" s="1"/>
  <c r="AI520" i="1"/>
  <c r="AS520" i="1" s="1"/>
  <c r="AI611" i="1"/>
  <c r="AI234" i="1"/>
  <c r="AI368" i="1"/>
  <c r="AS368" i="1" s="1"/>
  <c r="AI508" i="1"/>
  <c r="AI656" i="1"/>
  <c r="AI659" i="1"/>
  <c r="AI638" i="1"/>
  <c r="AI302" i="1"/>
  <c r="AI339" i="1"/>
  <c r="AS339" i="1" s="1"/>
  <c r="AI161" i="1"/>
  <c r="AS161" i="1" s="1"/>
  <c r="AI212" i="1"/>
  <c r="AS212" i="1" s="1"/>
  <c r="AI107" i="1"/>
  <c r="AI230" i="1"/>
  <c r="AS230" i="1" s="1"/>
  <c r="AI74" i="1"/>
  <c r="AI650" i="1"/>
  <c r="AS650" i="1" s="1"/>
  <c r="AI285" i="1"/>
  <c r="AS285" i="1" s="1"/>
  <c r="AI409" i="1"/>
  <c r="AI375" i="1"/>
  <c r="AI575" i="1"/>
  <c r="AI628" i="1"/>
  <c r="AS628" i="1" s="1"/>
  <c r="AI170" i="1"/>
  <c r="AS170" i="1" s="1"/>
  <c r="AI546" i="1"/>
  <c r="AI206" i="1"/>
  <c r="AI21" i="1"/>
  <c r="AI415" i="1"/>
  <c r="AI83" i="1"/>
  <c r="AS83" i="1" s="1"/>
  <c r="AI687" i="1"/>
  <c r="AS687" i="1" s="1"/>
  <c r="AI442" i="1"/>
  <c r="AS442" i="1" s="1"/>
  <c r="AI623" i="1"/>
  <c r="AI156" i="1"/>
  <c r="AS156" i="1" s="1"/>
  <c r="AI93" i="1"/>
  <c r="AS93" i="1" s="1"/>
  <c r="AI369" i="1"/>
  <c r="AS369" i="1" s="1"/>
  <c r="AI525" i="1"/>
  <c r="AI701" i="1"/>
  <c r="AI303" i="1"/>
  <c r="AI152" i="1"/>
  <c r="AI416" i="1"/>
  <c r="AI576" i="1"/>
  <c r="AI51" i="1"/>
  <c r="AS51" i="1" s="1"/>
  <c r="AI307" i="1"/>
  <c r="AI118" i="1"/>
  <c r="AI702" i="1"/>
  <c r="AS702" i="1" s="1"/>
  <c r="AI246" i="1"/>
  <c r="AI263" i="1"/>
  <c r="AI644" i="1"/>
  <c r="AI265" i="1"/>
  <c r="AI383" i="1"/>
  <c r="AI25" i="1"/>
  <c r="AI643" i="1"/>
  <c r="AI679" i="1"/>
  <c r="AI267" i="1"/>
  <c r="AI421" i="1"/>
  <c r="AI663" i="1"/>
  <c r="AI374" i="1"/>
  <c r="AS374" i="1" s="1"/>
  <c r="AI331" i="1"/>
  <c r="AS331" i="1" s="1"/>
  <c r="AI240" i="1"/>
  <c r="AI143" i="1"/>
  <c r="AI218" i="1"/>
  <c r="AI275" i="1"/>
  <c r="AI91" i="1"/>
  <c r="AS91" i="1" s="1"/>
  <c r="AI486" i="1"/>
  <c r="AI46" i="1"/>
  <c r="AI682" i="1"/>
  <c r="AI605" i="1"/>
  <c r="AS605" i="1" s="1"/>
  <c r="AI559" i="1"/>
  <c r="AI248" i="1"/>
  <c r="AI231" i="1"/>
  <c r="AS231" i="1" s="1"/>
  <c r="AI70" i="1"/>
  <c r="AS70" i="1" s="1"/>
  <c r="AI602" i="1"/>
  <c r="AI562" i="1"/>
  <c r="AI137" i="1"/>
  <c r="AS137" i="1" s="1"/>
  <c r="AI439" i="1"/>
  <c r="AS439" i="1" s="1"/>
  <c r="AI296" i="1"/>
  <c r="AI67" i="1"/>
  <c r="AS67" i="1" s="1"/>
  <c r="AI727" i="1"/>
  <c r="AS727" i="1" s="1"/>
  <c r="AI470" i="1"/>
  <c r="AS470" i="1" s="1"/>
  <c r="AI703" i="1"/>
  <c r="AI502" i="1"/>
  <c r="AS502" i="1" s="1"/>
  <c r="AI316" i="1"/>
  <c r="AS316" i="1" s="1"/>
  <c r="AI109" i="1"/>
  <c r="AI237" i="1"/>
  <c r="AI417" i="1"/>
  <c r="AI541" i="1"/>
  <c r="AS541" i="1" s="1"/>
  <c r="AI685" i="1"/>
  <c r="AI271" i="1"/>
  <c r="AI104" i="1"/>
  <c r="AI464" i="1"/>
  <c r="AS464" i="1" s="1"/>
  <c r="AI592" i="1"/>
  <c r="AS592" i="1" s="1"/>
  <c r="AI35" i="1"/>
  <c r="AS35" i="1" s="1"/>
  <c r="AI279" i="1"/>
  <c r="AS279" i="1" s="1"/>
  <c r="AI222" i="1"/>
  <c r="AI478" i="1"/>
  <c r="AS478" i="1" s="1"/>
  <c r="AI42" i="1"/>
  <c r="AI606" i="1"/>
  <c r="AS606" i="1" s="1"/>
  <c r="AI629" i="1"/>
  <c r="AI601" i="1"/>
  <c r="AI18" i="1"/>
  <c r="AI176" i="1"/>
  <c r="AI364" i="1"/>
  <c r="AI636" i="1"/>
  <c r="AI641" i="1"/>
  <c r="AI41" i="1"/>
  <c r="AI600" i="1"/>
  <c r="AI169" i="1"/>
  <c r="AI132" i="1"/>
  <c r="AI58" i="1"/>
  <c r="AS58" i="1" s="1"/>
  <c r="AI583" i="1"/>
  <c r="AS583" i="1" s="1"/>
  <c r="AI578" i="1"/>
  <c r="AI256" i="1"/>
  <c r="AI225" i="1"/>
  <c r="AI281" i="1"/>
  <c r="AI705" i="1"/>
  <c r="AS705" i="1" s="1"/>
  <c r="AI433" i="1"/>
  <c r="AS433" i="1" s="1"/>
  <c r="AI523" i="1"/>
  <c r="AI123" i="1"/>
  <c r="AI162" i="1"/>
  <c r="AI117" i="1"/>
  <c r="AS117" i="1" s="1"/>
  <c r="AI393" i="1"/>
  <c r="AS393" i="1" s="1"/>
  <c r="AI581" i="1"/>
  <c r="AI95" i="1"/>
  <c r="AI134" i="1"/>
  <c r="AI622" i="1"/>
  <c r="AI349" i="1"/>
  <c r="AS349" i="1" s="1"/>
  <c r="AI473" i="1"/>
  <c r="AS473" i="1" s="1"/>
  <c r="AI609" i="1"/>
  <c r="AS609" i="1" s="1"/>
  <c r="AI467" i="1"/>
  <c r="AI24" i="1"/>
  <c r="AS24" i="1" s="1"/>
  <c r="AI428" i="1"/>
  <c r="AI556" i="1"/>
  <c r="AS556" i="1" s="1"/>
  <c r="AI299" i="1"/>
  <c r="AI670" i="1"/>
  <c r="AI534" i="1"/>
  <c r="AI81" i="1"/>
  <c r="AI207" i="1"/>
  <c r="AS207" i="1" s="1"/>
  <c r="AI532" i="1"/>
  <c r="AI680" i="1"/>
  <c r="AS680" i="1" s="1"/>
  <c r="AI411" i="1"/>
  <c r="AI286" i="1"/>
  <c r="AS286" i="1" s="1"/>
  <c r="AI69" i="1"/>
  <c r="AS69" i="1" s="1"/>
  <c r="AI661" i="1"/>
  <c r="AS661" i="1" s="1"/>
  <c r="AI20" i="1"/>
  <c r="AS20" i="1" s="1"/>
  <c r="AI200" i="1"/>
  <c r="AI352" i="1"/>
  <c r="AI504" i="1"/>
  <c r="AI716" i="1"/>
  <c r="AI50" i="1"/>
  <c r="AI201" i="1"/>
  <c r="AI427" i="1"/>
  <c r="AI529" i="1"/>
  <c r="AI405" i="1"/>
  <c r="AS405" i="1" s="1"/>
  <c r="AI733" i="1"/>
  <c r="AI465" i="1"/>
  <c r="AI44" i="1"/>
  <c r="AI97" i="1"/>
  <c r="AS97" i="1" s="1"/>
  <c r="AI709" i="1"/>
  <c r="AI6" i="1"/>
  <c r="AI148" i="1"/>
  <c r="AI31" i="1"/>
  <c r="AI90" i="1"/>
  <c r="AI471" i="1"/>
  <c r="AI550" i="1"/>
  <c r="AI155" i="1"/>
  <c r="AI510" i="1"/>
  <c r="AI165" i="1"/>
  <c r="AI501" i="1"/>
  <c r="AI640" i="1"/>
  <c r="AI111" i="1"/>
  <c r="AS111" i="1" s="1"/>
  <c r="AI686" i="1"/>
  <c r="AI9" i="1"/>
  <c r="AS9" i="1" s="1"/>
  <c r="AI153" i="1"/>
  <c r="AI423" i="1"/>
  <c r="AI379" i="1"/>
  <c r="AI618" i="1"/>
  <c r="AI221" i="1"/>
  <c r="AS221" i="1" s="1"/>
  <c r="AI402" i="1"/>
  <c r="AI61" i="1"/>
  <c r="AS61" i="1" s="1"/>
  <c r="AI311" i="1"/>
  <c r="AS311" i="1" s="1"/>
  <c r="AI420" i="1"/>
  <c r="AS420" i="1" s="1"/>
  <c r="AI580" i="1"/>
  <c r="AS580" i="1" s="1"/>
  <c r="AI443" i="1"/>
  <c r="AS443" i="1" s="1"/>
  <c r="AI604" i="1"/>
  <c r="AS604" i="1" s="1"/>
  <c r="AI96" i="1"/>
  <c r="AI336" i="1"/>
  <c r="AI488" i="1"/>
  <c r="AI82" i="1"/>
  <c r="AI249" i="1"/>
  <c r="AI476" i="1"/>
  <c r="AI616" i="1"/>
  <c r="AS616" i="1" s="1"/>
  <c r="AI239" i="1"/>
  <c r="AS239" i="1" s="1"/>
  <c r="AI334" i="1"/>
  <c r="AS334" i="1" s="1"/>
  <c r="AI242" i="1"/>
  <c r="AS242" i="1" s="1"/>
  <c r="AI691" i="1"/>
  <c r="AS691" i="1" s="1"/>
  <c r="AI668" i="1"/>
  <c r="AS668" i="1" s="1"/>
  <c r="AI122" i="1"/>
  <c r="AI419" i="1"/>
  <c r="AS419" i="1" s="1"/>
  <c r="AI521" i="1"/>
  <c r="AI531" i="1"/>
  <c r="AI398" i="1"/>
  <c r="AS398" i="1" s="1"/>
  <c r="AI219" i="1"/>
  <c r="AS219" i="1" s="1"/>
  <c r="AI593" i="1"/>
  <c r="AI455" i="1"/>
  <c r="AI367" i="1"/>
  <c r="AI39" i="1"/>
  <c r="AS39" i="1" s="1"/>
  <c r="AI607" i="1"/>
  <c r="AI710" i="1"/>
  <c r="AS710" i="1" s="1"/>
  <c r="AI522" i="1"/>
  <c r="AI213" i="1"/>
  <c r="AS213" i="1" s="1"/>
  <c r="AI377" i="1"/>
  <c r="AS377" i="1" s="1"/>
  <c r="AI319" i="1"/>
  <c r="AS319" i="1" s="1"/>
  <c r="AI543" i="1"/>
  <c r="AS543" i="1" s="1"/>
  <c r="AI276" i="1"/>
  <c r="AI102" i="1"/>
  <c r="AS102" i="1" s="1"/>
  <c r="AI490" i="1"/>
  <c r="AI146" i="1"/>
  <c r="AI376" i="1"/>
  <c r="AS376" i="1" s="1"/>
  <c r="AI355" i="1"/>
  <c r="AS355" i="1" s="1"/>
  <c r="AI47" i="1"/>
  <c r="AI615" i="1"/>
  <c r="AS615" i="1" s="1"/>
  <c r="AI386" i="1"/>
  <c r="AI694" i="1"/>
  <c r="AI698" i="1"/>
  <c r="AI13" i="1"/>
  <c r="AI189" i="1"/>
  <c r="AS189" i="1" s="1"/>
  <c r="AI493" i="1"/>
  <c r="AS493" i="1" s="1"/>
  <c r="AI669" i="1"/>
  <c r="AS669" i="1" s="1"/>
  <c r="AI251" i="1"/>
  <c r="AI120" i="1"/>
  <c r="AS120" i="1" s="1"/>
  <c r="AI388" i="1"/>
  <c r="AS388" i="1" s="1"/>
  <c r="AI512" i="1"/>
  <c r="AS512" i="1" s="1"/>
  <c r="AI19" i="1"/>
  <c r="AI247" i="1"/>
  <c r="AI54" i="1"/>
  <c r="AS54" i="1" s="1"/>
  <c r="AI366" i="1"/>
  <c r="AI194" i="1"/>
  <c r="AS194" i="1" s="1"/>
  <c r="AI544" i="1"/>
  <c r="AI342" i="1"/>
  <c r="AI168" i="1"/>
  <c r="AS168" i="1" s="1"/>
  <c r="AI372" i="1"/>
  <c r="AI86" i="1"/>
  <c r="AS86" i="1" s="1"/>
  <c r="AI273" i="1"/>
  <c r="AI678" i="1"/>
  <c r="AI462" i="1"/>
  <c r="AI300" i="1"/>
  <c r="AI728" i="1"/>
  <c r="AI721" i="1"/>
  <c r="AI648" i="1"/>
  <c r="AS648" i="1" s="1"/>
  <c r="AI346" i="1"/>
  <c r="AS346" i="1" s="1"/>
  <c r="AI719" i="1"/>
  <c r="AS719" i="1" s="1"/>
  <c r="AI482" i="1"/>
  <c r="AI361" i="1"/>
  <c r="AI527" i="1"/>
  <c r="AS527" i="1" s="1"/>
  <c r="AI184" i="1"/>
  <c r="AI43" i="1"/>
  <c r="AI647" i="1"/>
  <c r="AS647" i="1" s="1"/>
  <c r="AI518" i="1"/>
  <c r="AI294" i="1"/>
  <c r="AI33" i="1"/>
  <c r="AI387" i="1"/>
  <c r="AI220" i="1"/>
  <c r="AS220" i="1" s="1"/>
  <c r="AI672" i="1"/>
  <c r="AS672" i="1" s="1"/>
  <c r="AI495" i="1"/>
  <c r="AI418" i="1"/>
  <c r="AI655" i="1"/>
  <c r="AS655" i="1" s="1"/>
  <c r="AI378" i="1"/>
  <c r="AI196" i="1"/>
  <c r="AI77" i="1"/>
  <c r="AS77" i="1" s="1"/>
  <c r="AI205" i="1"/>
  <c r="AI385" i="1"/>
  <c r="AS385" i="1" s="1"/>
  <c r="AI509" i="1"/>
  <c r="AI653" i="1"/>
  <c r="AI199" i="1"/>
  <c r="AI72" i="1"/>
  <c r="AI432" i="1"/>
  <c r="AI560" i="1"/>
  <c r="AS560" i="1" s="1"/>
  <c r="AI708" i="1"/>
  <c r="AI211" i="1"/>
  <c r="AI150" i="1"/>
  <c r="AI394" i="1"/>
  <c r="AS394" i="1" s="1"/>
  <c r="AI10" i="1"/>
  <c r="AS10" i="1" s="1"/>
  <c r="AI278" i="1"/>
  <c r="AI401" i="1"/>
  <c r="AI100" i="1"/>
  <c r="AI371" i="1"/>
  <c r="AS371" i="1" s="1"/>
  <c r="AI293" i="1"/>
  <c r="AI514" i="1"/>
  <c r="AI503" i="1"/>
  <c r="AI113" i="1"/>
  <c r="AS113" i="1" s="1"/>
  <c r="AI124" i="1"/>
  <c r="AI577" i="1"/>
  <c r="AS577" i="1" s="1"/>
  <c r="AI297" i="1"/>
  <c r="AS297" i="1" s="1"/>
  <c r="AI689" i="1"/>
  <c r="AI75" i="1"/>
  <c r="AI94" i="1"/>
  <c r="AI166" i="1"/>
  <c r="AI301" i="1"/>
  <c r="AI549" i="1"/>
  <c r="AS549" i="1" s="1"/>
  <c r="AI684" i="1"/>
  <c r="AS684" i="1" s="1"/>
  <c r="AI715" i="1"/>
  <c r="AI350" i="1"/>
  <c r="AI105" i="1"/>
  <c r="AS105" i="1" s="1"/>
  <c r="AI441" i="1"/>
  <c r="AI569" i="1"/>
  <c r="AS569" i="1" s="1"/>
  <c r="AI713" i="1"/>
  <c r="AI579" i="1"/>
  <c r="AI384" i="1"/>
  <c r="AI524" i="1"/>
  <c r="AI203" i="1"/>
  <c r="AS203" i="1" s="1"/>
  <c r="AI526" i="1"/>
  <c r="AI268" i="1"/>
  <c r="AS268" i="1" s="1"/>
  <c r="AI284" i="1"/>
  <c r="AI147" i="1"/>
  <c r="AI329" i="1"/>
  <c r="AI500" i="1"/>
  <c r="AI624" i="1"/>
  <c r="AI315" i="1"/>
  <c r="AI654" i="1"/>
  <c r="AI29" i="1"/>
  <c r="AI621" i="1"/>
  <c r="AI183" i="1"/>
  <c r="AI144" i="1"/>
  <c r="AI320" i="1"/>
  <c r="AI472" i="1"/>
  <c r="AI612" i="1"/>
  <c r="AI723" i="1"/>
  <c r="AI172" i="1"/>
  <c r="AI340" i="1"/>
  <c r="AI145" i="1"/>
  <c r="AI60" i="1"/>
  <c r="AI633" i="1"/>
  <c r="AI373" i="1"/>
  <c r="AI555" i="1"/>
  <c r="AI673" i="1"/>
  <c r="AI677" i="1"/>
  <c r="AI363" i="1"/>
  <c r="AI116" i="1"/>
  <c r="AI688" i="1"/>
  <c r="AI38" i="1"/>
  <c r="AI567" i="1"/>
  <c r="AI474" i="1"/>
  <c r="AI59" i="1"/>
  <c r="AI190" i="1"/>
  <c r="AI133" i="1"/>
  <c r="AI469" i="1"/>
  <c r="AI491" i="1"/>
  <c r="AI79" i="1"/>
  <c r="AI382" i="1"/>
  <c r="AI408" i="1"/>
  <c r="AI121" i="1"/>
  <c r="AI359" i="1"/>
  <c r="AI738" i="1"/>
  <c r="AI566" i="1"/>
  <c r="AI594" i="1"/>
  <c r="AI88" i="1"/>
  <c r="AS88" i="1" s="1"/>
  <c r="AI129" i="1"/>
  <c r="AI53" i="1"/>
  <c r="AS53" i="1" s="1"/>
  <c r="AI34" i="1"/>
  <c r="AI444" i="1"/>
  <c r="AI171" i="1"/>
  <c r="AI274" i="1"/>
  <c r="AS274" i="1" s="1"/>
  <c r="AI131" i="1"/>
  <c r="AS131" i="1" s="1"/>
  <c r="AI499" i="1"/>
  <c r="AS499" i="1" s="1"/>
  <c r="AI665" i="1"/>
  <c r="AS665" i="1" s="1"/>
  <c r="AI711" i="1"/>
  <c r="AI481" i="1"/>
  <c r="AI561" i="1"/>
  <c r="AI451" i="1"/>
  <c r="AS451" i="1" s="1"/>
  <c r="AI57" i="1"/>
  <c r="AI389" i="1"/>
  <c r="AI255" i="1"/>
  <c r="AI341" i="1"/>
  <c r="AS341" i="1" s="1"/>
  <c r="AI664" i="1"/>
  <c r="AS664" i="1" s="1"/>
  <c r="AI351" i="1"/>
  <c r="AI626" i="1"/>
  <c r="AS626" i="1" s="1"/>
  <c r="AI454" i="1"/>
  <c r="AI85" i="1"/>
  <c r="AI345" i="1"/>
  <c r="AI235" i="1"/>
  <c r="AS235" i="1" s="1"/>
  <c r="AI511" i="1"/>
  <c r="AI160" i="1"/>
  <c r="AS160" i="1" s="1"/>
  <c r="AI291" i="1"/>
  <c r="AS291" i="1" s="1"/>
  <c r="AI434" i="1"/>
  <c r="AI695" i="1"/>
  <c r="AS695" i="1" s="1"/>
  <c r="AI530" i="1"/>
  <c r="AI159" i="1"/>
  <c r="AI15" i="1"/>
  <c r="AI391" i="1"/>
  <c r="AS391" i="1" s="1"/>
  <c r="AI142" i="1"/>
  <c r="AI554" i="1"/>
  <c r="AI630" i="1"/>
  <c r="AI392" i="1"/>
  <c r="AS392" i="1" s="1"/>
  <c r="AI157" i="1"/>
  <c r="AI461" i="1"/>
  <c r="AS461" i="1" s="1"/>
  <c r="AI589" i="1"/>
  <c r="AS589" i="1" s="1"/>
  <c r="AI167" i="1"/>
  <c r="AS167" i="1" s="1"/>
  <c r="AI56" i="1"/>
  <c r="AI328" i="1"/>
  <c r="AI480" i="1"/>
  <c r="AS480" i="1" s="1"/>
  <c r="AI724" i="1"/>
  <c r="AI179" i="1"/>
  <c r="AI595" i="1"/>
  <c r="AI258" i="1"/>
  <c r="AI130" i="1"/>
  <c r="AI446" i="1"/>
  <c r="AI597" i="1"/>
  <c r="AI725" i="1"/>
  <c r="AI180" i="1"/>
  <c r="AI337" i="1"/>
  <c r="AI431" i="1"/>
  <c r="AI714" i="1"/>
  <c r="AI36" i="1"/>
  <c r="AI722" i="1"/>
  <c r="AI637" i="1"/>
  <c r="AI598" i="1"/>
  <c r="AI690" i="1"/>
  <c r="AI136" i="1"/>
  <c r="AS136" i="1" s="1"/>
  <c r="AI344" i="1"/>
  <c r="AS344" i="1" s="1"/>
  <c r="AI403" i="1"/>
  <c r="AI551" i="1"/>
  <c r="AS551" i="1" s="1"/>
  <c r="AI399" i="1"/>
  <c r="AS399" i="1" s="1"/>
  <c r="AI332" i="1"/>
  <c r="AS332" i="1" s="1"/>
  <c r="AI62" i="1"/>
  <c r="AS62" i="1" s="1"/>
  <c r="AI639" i="1"/>
  <c r="AI362" i="1"/>
  <c r="AS362" i="1" s="1"/>
  <c r="AI261" i="1"/>
  <c r="AS261" i="1" s="1"/>
  <c r="AI407" i="1"/>
  <c r="AI48" i="1"/>
  <c r="AI11" i="1"/>
  <c r="AI487" i="1"/>
  <c r="AI466" i="1"/>
  <c r="AI718" i="1"/>
  <c r="AI272" i="1"/>
  <c r="AS272" i="1" s="1"/>
  <c r="AI327" i="1"/>
  <c r="AI188" i="1"/>
  <c r="AS188" i="1" s="1"/>
  <c r="AI356" i="1"/>
  <c r="AS356" i="1" s="1"/>
  <c r="AI135" i="1"/>
  <c r="AS135" i="1" s="1"/>
  <c r="AI358" i="1"/>
  <c r="AS358" i="1" s="1"/>
  <c r="AI726" i="1"/>
  <c r="AS726" i="1" s="1"/>
  <c r="AI182" i="1"/>
  <c r="AS182" i="1" s="1"/>
  <c r="AI666" i="1"/>
  <c r="AS666" i="1" s="1"/>
  <c r="AI45" i="1"/>
  <c r="AI173" i="1"/>
  <c r="AI353" i="1"/>
  <c r="AI477" i="1"/>
  <c r="AI613" i="1"/>
  <c r="AS613" i="1" s="1"/>
  <c r="AI139" i="1"/>
  <c r="AS139" i="1" s="1"/>
  <c r="AI40" i="1"/>
  <c r="AI404" i="1"/>
  <c r="AS404" i="1" s="1"/>
  <c r="AI528" i="1"/>
  <c r="AI676" i="1"/>
  <c r="AI103" i="1"/>
  <c r="AI699" i="1"/>
  <c r="AS699" i="1" s="1"/>
  <c r="AI338" i="1"/>
  <c r="AI683" i="1"/>
  <c r="AI158" i="1"/>
  <c r="AS158" i="1" s="1"/>
  <c r="AI257" i="1"/>
  <c r="AI37" i="1"/>
  <c r="AI227" i="1"/>
  <c r="AI438" i="1"/>
  <c r="AI735" i="1"/>
  <c r="AI266" i="1"/>
  <c r="AI635" i="1"/>
  <c r="AI582" i="1"/>
  <c r="AI264" i="1"/>
  <c r="AI426" i="1"/>
  <c r="AI295" i="1"/>
  <c r="AI115" i="1"/>
  <c r="AS115" i="1" s="1"/>
  <c r="AI253" i="1"/>
  <c r="AS253" i="1" s="1"/>
  <c r="AI390" i="1"/>
  <c r="AS390" i="1" s="1"/>
  <c r="AI706" i="1"/>
  <c r="AS706" i="1" s="1"/>
  <c r="AI586" i="1"/>
  <c r="AI16" i="1"/>
  <c r="AI497" i="1"/>
  <c r="AI209" i="1"/>
  <c r="AI617" i="1"/>
  <c r="AS617" i="1" s="1"/>
  <c r="AI76" i="1"/>
  <c r="AS76" i="1" s="1"/>
  <c r="AI259" i="1"/>
  <c r="AI106" i="1"/>
  <c r="AI181" i="1"/>
  <c r="AI517" i="1"/>
  <c r="AS517" i="1" s="1"/>
  <c r="AI652" i="1"/>
  <c r="AS652" i="1" s="1"/>
  <c r="AI195" i="1"/>
  <c r="AI298" i="1"/>
  <c r="AI73" i="1"/>
  <c r="AS73" i="1" s="1"/>
  <c r="AI413" i="1"/>
  <c r="AI537" i="1"/>
  <c r="AI547" i="1"/>
  <c r="AS547" i="1" s="1"/>
  <c r="AI308" i="1"/>
  <c r="AI492" i="1"/>
  <c r="AI632" i="1"/>
  <c r="AI250" i="1"/>
  <c r="AI270" i="1"/>
  <c r="AI535" i="1"/>
  <c r="AI65" i="1"/>
  <c r="AI468" i="1"/>
  <c r="AS468" i="1" s="1"/>
  <c r="AI596" i="1"/>
  <c r="AI23" i="1"/>
  <c r="AI318" i="1"/>
  <c r="AI558" i="1"/>
  <c r="AI437" i="1"/>
  <c r="AI55" i="1"/>
  <c r="AI112" i="1"/>
  <c r="AI292" i="1"/>
  <c r="AI440" i="1"/>
  <c r="AS440" i="1" s="1"/>
  <c r="AI568" i="1"/>
  <c r="AI667" i="1"/>
  <c r="AI262" i="1"/>
  <c r="AI164" i="1"/>
  <c r="AI571" i="1"/>
  <c r="AI513" i="1"/>
  <c r="AI241" i="1"/>
  <c r="AI657" i="1"/>
  <c r="AS657" i="1" s="1"/>
  <c r="AI138" i="1"/>
  <c r="AI645" i="1"/>
  <c r="AS645" i="1" s="1"/>
  <c r="AI215" i="1"/>
  <c r="AI243" i="1"/>
  <c r="AS243" i="1" s="1"/>
  <c r="AI280" i="1"/>
  <c r="AS280" i="1" s="1"/>
  <c r="AI110" i="1"/>
  <c r="AS110" i="1" s="1"/>
  <c r="AI277" i="1"/>
  <c r="AI422" i="1"/>
  <c r="AI260" i="1"/>
  <c r="AI126" i="1"/>
  <c r="AI101" i="1"/>
  <c r="AI245" i="1"/>
  <c r="AS245" i="1" s="1"/>
  <c r="AI565" i="1"/>
  <c r="AI27" i="1"/>
  <c r="AI238" i="1"/>
  <c r="AS238" i="1" s="1"/>
  <c r="AI494" i="1"/>
  <c r="AI89" i="1"/>
  <c r="AS89" i="1" s="1"/>
  <c r="AI217" i="1"/>
  <c r="AS217" i="1" s="1"/>
  <c r="AI360" i="1"/>
  <c r="AS360" i="1" s="1"/>
  <c r="AI506" i="1"/>
  <c r="AS506" i="1" s="1"/>
  <c r="AI66" i="1"/>
  <c r="AS66" i="1" s="1"/>
  <c r="AI224" i="1"/>
  <c r="AS224" i="1" s="1"/>
  <c r="AI614" i="1"/>
  <c r="AS614" i="1" s="1"/>
  <c r="AI631" i="1"/>
  <c r="AS631" i="1" s="1"/>
  <c r="AI108" i="1"/>
  <c r="AS108" i="1" s="1"/>
  <c r="AI516" i="1"/>
  <c r="AS516" i="1" s="1"/>
  <c r="AI290" i="1"/>
  <c r="AI87" i="1"/>
  <c r="AS87" i="1" s="1"/>
  <c r="AI552" i="1"/>
  <c r="AS552" i="1" s="1"/>
  <c r="AI400" i="1"/>
  <c r="AS400" i="1" s="1"/>
  <c r="AI540" i="1"/>
  <c r="AI210" i="1"/>
  <c r="AI675" i="1"/>
  <c r="AS675" i="1" s="1"/>
  <c r="AI450" i="1"/>
  <c r="AI52" i="1"/>
  <c r="AI397" i="1"/>
  <c r="AI163" i="1"/>
  <c r="AS163" i="1" s="1"/>
  <c r="AI519" i="1"/>
  <c r="AJ1" i="1"/>
  <c r="AS27" i="1" l="1"/>
  <c r="AU27" i="1" s="1"/>
  <c r="AS422" i="1"/>
  <c r="AS667" i="1"/>
  <c r="AU667" i="1" s="1"/>
  <c r="AY667" i="1" s="1"/>
  <c r="AS437" i="1"/>
  <c r="AS270" i="1"/>
  <c r="AS308" i="1"/>
  <c r="AS16" i="1"/>
  <c r="AS295" i="1"/>
  <c r="AS735" i="1"/>
  <c r="AU735" i="1" s="1"/>
  <c r="AS683" i="1"/>
  <c r="AS173" i="1"/>
  <c r="AU173" i="1" s="1"/>
  <c r="AY173" i="1" s="1"/>
  <c r="AS403" i="1"/>
  <c r="AS714" i="1"/>
  <c r="AU714" i="1" s="1"/>
  <c r="AY714" i="1" s="1"/>
  <c r="AS258" i="1"/>
  <c r="AS56" i="1"/>
  <c r="AS15" i="1"/>
  <c r="AU15" i="1" s="1"/>
  <c r="AY15" i="1" s="1"/>
  <c r="U315" i="21" s="1"/>
  <c r="X315" i="21" s="1"/>
  <c r="AS85" i="1"/>
  <c r="AS249" i="1"/>
  <c r="AU249" i="1" s="1"/>
  <c r="AY249" i="1" s="1"/>
  <c r="AS379" i="1"/>
  <c r="AU379" i="1" s="1"/>
  <c r="AY379" i="1" s="1"/>
  <c r="U285" i="21" s="1"/>
  <c r="X285" i="21" s="1"/>
  <c r="AS165" i="1"/>
  <c r="AU165" i="1" s="1"/>
  <c r="AY165" i="1" s="1"/>
  <c r="AS31" i="1"/>
  <c r="AU31" i="1" s="1"/>
  <c r="AS465" i="1"/>
  <c r="AS504" i="1"/>
  <c r="AU504" i="1" s="1"/>
  <c r="AY504" i="1" s="1"/>
  <c r="U431" i="21" s="1"/>
  <c r="X431" i="21" s="1"/>
  <c r="AS534" i="1"/>
  <c r="AS467" i="1"/>
  <c r="AS622" i="1"/>
  <c r="AS162" i="1"/>
  <c r="AU162" i="1" s="1"/>
  <c r="AY162" i="1" s="1"/>
  <c r="AS225" i="1"/>
  <c r="AS169" i="1"/>
  <c r="AS417" i="1"/>
  <c r="AU417" i="1" s="1"/>
  <c r="AY417" i="1" s="1"/>
  <c r="U131" i="21" s="1"/>
  <c r="X131" i="21" s="1"/>
  <c r="AS562" i="1"/>
  <c r="AU562" i="1" s="1"/>
  <c r="AY562" i="1" s="1"/>
  <c r="U55" i="21" s="1"/>
  <c r="X55" i="21" s="1"/>
  <c r="AS46" i="1"/>
  <c r="AS701" i="1"/>
  <c r="AS74" i="1"/>
  <c r="AU74" i="1" s="1"/>
  <c r="AY74" i="1" s="1"/>
  <c r="U373" i="21" s="1"/>
  <c r="X373" i="21" s="1"/>
  <c r="AS659" i="1"/>
  <c r="AU659" i="1" s="1"/>
  <c r="AY659" i="1" s="1"/>
  <c r="U7" i="21" s="1"/>
  <c r="X7" i="21" s="1"/>
  <c r="AS234" i="1"/>
  <c r="AU234" i="1" s="1"/>
  <c r="AY234" i="1" s="1"/>
  <c r="U178" i="21" s="1"/>
  <c r="X178" i="21" s="1"/>
  <c r="AS484" i="1"/>
  <c r="AS197" i="1"/>
  <c r="AU197" i="1" s="1"/>
  <c r="AY197" i="1" s="1"/>
  <c r="U303" i="21" s="1"/>
  <c r="X303" i="21" s="1"/>
  <c r="AS236" i="1"/>
  <c r="AS536" i="1"/>
  <c r="AU536" i="1" s="1"/>
  <c r="AS712" i="1"/>
  <c r="AS283" i="1"/>
  <c r="AS545" i="1"/>
  <c r="AS570" i="1"/>
  <c r="AS78" i="1"/>
  <c r="AU78" i="1" s="1"/>
  <c r="AY78" i="1" s="1"/>
  <c r="U375" i="21" s="1"/>
  <c r="X375" i="21" s="1"/>
  <c r="AS326" i="1"/>
  <c r="AS17" i="1"/>
  <c r="AS52" i="1"/>
  <c r="AS540" i="1"/>
  <c r="AU540" i="1" s="1"/>
  <c r="AY540" i="1" s="1"/>
  <c r="AS277" i="1"/>
  <c r="AU277" i="1" s="1"/>
  <c r="AS241" i="1"/>
  <c r="AU241" i="1" s="1"/>
  <c r="AY241" i="1" s="1"/>
  <c r="AS568" i="1"/>
  <c r="AS55" i="1"/>
  <c r="AS558" i="1"/>
  <c r="AS535" i="1"/>
  <c r="AS250" i="1"/>
  <c r="AU250" i="1" s="1"/>
  <c r="AY250" i="1" s="1"/>
  <c r="AS492" i="1"/>
  <c r="AU492" i="1" s="1"/>
  <c r="AY492" i="1" s="1"/>
  <c r="U425" i="21" s="1"/>
  <c r="X425" i="21" s="1"/>
  <c r="AS413" i="1"/>
  <c r="AU413" i="1" s="1"/>
  <c r="AY413" i="1" s="1"/>
  <c r="AS298" i="1"/>
  <c r="AU298" i="1" s="1"/>
  <c r="AS181" i="1"/>
  <c r="AU181" i="1" s="1"/>
  <c r="AY181" i="1" s="1"/>
  <c r="AS259" i="1"/>
  <c r="AU259" i="1" s="1"/>
  <c r="AY259" i="1" s="1"/>
  <c r="AS497" i="1"/>
  <c r="AU497" i="1" s="1"/>
  <c r="AY497" i="1" s="1"/>
  <c r="AS586" i="1"/>
  <c r="AS426" i="1"/>
  <c r="AU426" i="1" s="1"/>
  <c r="AY426" i="1" s="1"/>
  <c r="AS582" i="1"/>
  <c r="AU582" i="1" s="1"/>
  <c r="AY582" i="1" s="1"/>
  <c r="AS266" i="1"/>
  <c r="AU266" i="1" s="1"/>
  <c r="AY266" i="1" s="1"/>
  <c r="AS438" i="1"/>
  <c r="AU438" i="1" s="1"/>
  <c r="AY438" i="1" s="1"/>
  <c r="AS37" i="1"/>
  <c r="AS338" i="1"/>
  <c r="AS103" i="1"/>
  <c r="AU103" i="1" s="1"/>
  <c r="AY103" i="1" s="1"/>
  <c r="U250" i="21" s="1"/>
  <c r="X250" i="21" s="1"/>
  <c r="AS528" i="1"/>
  <c r="AU528" i="1" s="1"/>
  <c r="AY528" i="1" s="1"/>
  <c r="AS40" i="1"/>
  <c r="AS353" i="1"/>
  <c r="AS45" i="1"/>
  <c r="AS327" i="1"/>
  <c r="AU327" i="1" s="1"/>
  <c r="AS718" i="1"/>
  <c r="AU718" i="1" s="1"/>
  <c r="AY718" i="1" s="1"/>
  <c r="AS487" i="1"/>
  <c r="AS48" i="1"/>
  <c r="AS639" i="1"/>
  <c r="AW639" i="1" s="1"/>
  <c r="AS690" i="1"/>
  <c r="AS637" i="1"/>
  <c r="AW637" i="1" s="1"/>
  <c r="AS36" i="1"/>
  <c r="AU36" i="1" s="1"/>
  <c r="AY36" i="1" s="1"/>
  <c r="AS431" i="1"/>
  <c r="AU431" i="1" s="1"/>
  <c r="AY431" i="1" s="1"/>
  <c r="AS180" i="1"/>
  <c r="AS597" i="1"/>
  <c r="AU597" i="1" s="1"/>
  <c r="AY597" i="1" s="1"/>
  <c r="AS130" i="1"/>
  <c r="AS595" i="1"/>
  <c r="AS724" i="1"/>
  <c r="AU724" i="1" s="1"/>
  <c r="AY724" i="1" s="1"/>
  <c r="AS328" i="1"/>
  <c r="AU328" i="1" s="1"/>
  <c r="AY328" i="1" s="1"/>
  <c r="U210" i="21" s="1"/>
  <c r="X210" i="21" s="1"/>
  <c r="AS554" i="1"/>
  <c r="AU554" i="1" s="1"/>
  <c r="AY554" i="1" s="1"/>
  <c r="AS159" i="1"/>
  <c r="AU159" i="1" s="1"/>
  <c r="AY159" i="1" s="1"/>
  <c r="U224" i="21" s="1"/>
  <c r="X224" i="21" s="1"/>
  <c r="AS511" i="1"/>
  <c r="AS345" i="1"/>
  <c r="AS454" i="1"/>
  <c r="AS351" i="1"/>
  <c r="AU351" i="1" s="1"/>
  <c r="AS389" i="1"/>
  <c r="AU389" i="1" s="1"/>
  <c r="AY389" i="1" s="1"/>
  <c r="U14" i="21" s="1"/>
  <c r="X14" i="21" s="1"/>
  <c r="AS481" i="1"/>
  <c r="AU481" i="1" s="1"/>
  <c r="AS531" i="1"/>
  <c r="AU531" i="1" s="1"/>
  <c r="AY531" i="1" s="1"/>
  <c r="AS476" i="1"/>
  <c r="AU476" i="1" s="1"/>
  <c r="AY476" i="1" s="1"/>
  <c r="U414" i="21" s="1"/>
  <c r="X414" i="21" s="1"/>
  <c r="AS82" i="1"/>
  <c r="AS336" i="1"/>
  <c r="AS402" i="1"/>
  <c r="AU402" i="1" s="1"/>
  <c r="AY402" i="1" s="1"/>
  <c r="U369" i="21" s="1"/>
  <c r="X369" i="21" s="1"/>
  <c r="AS618" i="1"/>
  <c r="AU618" i="1" s="1"/>
  <c r="AS423" i="1"/>
  <c r="AS501" i="1"/>
  <c r="AS510" i="1"/>
  <c r="AS550" i="1"/>
  <c r="AU550" i="1" s="1"/>
  <c r="AY550" i="1" s="1"/>
  <c r="AS90" i="1"/>
  <c r="AU90" i="1" s="1"/>
  <c r="AY90" i="1" s="1"/>
  <c r="U317" i="21" s="1"/>
  <c r="X317" i="21" s="1"/>
  <c r="AS148" i="1"/>
  <c r="AS709" i="1"/>
  <c r="AU709" i="1" s="1"/>
  <c r="AY709" i="1" s="1"/>
  <c r="AS44" i="1"/>
  <c r="AU44" i="1" s="1"/>
  <c r="AY44" i="1" s="1"/>
  <c r="U36" i="21" s="1"/>
  <c r="X36" i="21" s="1"/>
  <c r="AS733" i="1"/>
  <c r="AS529" i="1"/>
  <c r="AU529" i="1" s="1"/>
  <c r="AS201" i="1"/>
  <c r="AU201" i="1" s="1"/>
  <c r="AY201" i="1" s="1"/>
  <c r="AS716" i="1"/>
  <c r="AU716" i="1" s="1"/>
  <c r="AY716" i="1" s="1"/>
  <c r="AS352" i="1"/>
  <c r="AU352" i="1" s="1"/>
  <c r="AY352" i="1" s="1"/>
  <c r="AS411" i="1"/>
  <c r="AU411" i="1" s="1"/>
  <c r="AS532" i="1"/>
  <c r="AS81" i="1"/>
  <c r="AU81" i="1" s="1"/>
  <c r="AY81" i="1" s="1"/>
  <c r="U90" i="21" s="1"/>
  <c r="X90" i="21" s="1"/>
  <c r="AS670" i="1"/>
  <c r="AU670" i="1" s="1"/>
  <c r="AY670" i="1" s="1"/>
  <c r="U107" i="21" s="1"/>
  <c r="X107" i="21" s="1"/>
  <c r="AS134" i="1"/>
  <c r="AS581" i="1"/>
  <c r="AS123" i="1"/>
  <c r="AU123" i="1" s="1"/>
  <c r="AY123" i="1" s="1"/>
  <c r="U275" i="21" s="1"/>
  <c r="X275" i="21" s="1"/>
  <c r="AS281" i="1"/>
  <c r="AU281" i="1" s="1"/>
  <c r="AY281" i="1" s="1"/>
  <c r="AS256" i="1"/>
  <c r="AS132" i="1"/>
  <c r="AS600" i="1"/>
  <c r="AU600" i="1" s="1"/>
  <c r="AY600" i="1" s="1"/>
  <c r="AS641" i="1"/>
  <c r="AW641" i="1" s="1"/>
  <c r="AS364" i="1"/>
  <c r="AS18" i="1"/>
  <c r="AU18" i="1" s="1"/>
  <c r="AY18" i="1" s="1"/>
  <c r="AS629" i="1"/>
  <c r="AS42" i="1"/>
  <c r="AS222" i="1"/>
  <c r="AU222" i="1" s="1"/>
  <c r="AY222" i="1" s="1"/>
  <c r="U116" i="21" s="1"/>
  <c r="X116" i="21" s="1"/>
  <c r="AS271" i="1"/>
  <c r="AU271" i="1" s="1"/>
  <c r="AY271" i="1" s="1"/>
  <c r="U202" i="21" s="1"/>
  <c r="X202" i="21" s="1"/>
  <c r="AS237" i="1"/>
  <c r="AU237" i="1" s="1"/>
  <c r="AY237" i="1" s="1"/>
  <c r="AS703" i="1"/>
  <c r="AS296" i="1"/>
  <c r="AU296" i="1" s="1"/>
  <c r="AY296" i="1" s="1"/>
  <c r="U125" i="21" s="1"/>
  <c r="X125" i="21" s="1"/>
  <c r="AS602" i="1"/>
  <c r="AS559" i="1"/>
  <c r="AU559" i="1" s="1"/>
  <c r="AY559" i="1" s="1"/>
  <c r="AS682" i="1"/>
  <c r="AU682" i="1" s="1"/>
  <c r="AY682" i="1" s="1"/>
  <c r="U171" i="21" s="1"/>
  <c r="X171" i="21" s="1"/>
  <c r="AS486" i="1"/>
  <c r="AU486" i="1" s="1"/>
  <c r="AY486" i="1" s="1"/>
  <c r="U418" i="21" s="1"/>
  <c r="X418" i="21" s="1"/>
  <c r="AS275" i="1"/>
  <c r="AS143" i="1"/>
  <c r="AS663" i="1"/>
  <c r="AS267" i="1"/>
  <c r="AS643" i="1"/>
  <c r="AW643" i="1" s="1"/>
  <c r="AS383" i="1"/>
  <c r="AU383" i="1" s="1"/>
  <c r="AY383" i="1" s="1"/>
  <c r="AS644" i="1"/>
  <c r="AW644" i="1" s="1"/>
  <c r="AS246" i="1"/>
  <c r="AS118" i="1"/>
  <c r="AS416" i="1"/>
  <c r="AU416" i="1" s="1"/>
  <c r="AS303" i="1"/>
  <c r="AU303" i="1" s="1"/>
  <c r="AY303" i="1" s="1"/>
  <c r="U153" i="21" s="1"/>
  <c r="X153" i="21" s="1"/>
  <c r="AS525" i="1"/>
  <c r="AU525" i="1" s="1"/>
  <c r="AS623" i="1"/>
  <c r="AS415" i="1"/>
  <c r="AU415" i="1" s="1"/>
  <c r="AY415" i="1" s="1"/>
  <c r="U133" i="21" s="1"/>
  <c r="X133" i="21" s="1"/>
  <c r="AS206" i="1"/>
  <c r="AU206" i="1" s="1"/>
  <c r="AY206" i="1" s="1"/>
  <c r="U88" i="21" s="1"/>
  <c r="X88" i="21" s="1"/>
  <c r="AS575" i="1"/>
  <c r="AU575" i="1" s="1"/>
  <c r="AY575" i="1" s="1"/>
  <c r="U56" i="21" s="1"/>
  <c r="X56" i="21" s="1"/>
  <c r="AS409" i="1"/>
  <c r="AU409" i="1" s="1"/>
  <c r="AY409" i="1" s="1"/>
  <c r="U42" i="21" s="1"/>
  <c r="X42" i="21" s="1"/>
  <c r="AS638" i="1"/>
  <c r="AW638" i="1" s="1"/>
  <c r="AS656" i="1"/>
  <c r="AU656" i="1" s="1"/>
  <c r="AY656" i="1" s="1"/>
  <c r="AS611" i="1"/>
  <c r="AS660" i="1"/>
  <c r="AS608" i="1"/>
  <c r="AS252" i="1"/>
  <c r="AU252" i="1" s="1"/>
  <c r="AY252" i="1" s="1"/>
  <c r="AS185" i="1"/>
  <c r="AU185" i="1" s="1"/>
  <c r="AS198" i="1"/>
  <c r="AS459" i="1"/>
  <c r="AU459" i="1" s="1"/>
  <c r="AY459" i="1" s="1"/>
  <c r="U360" i="21" s="1"/>
  <c r="X360" i="21" s="1"/>
  <c r="AS191" i="1"/>
  <c r="AU191" i="1" s="1"/>
  <c r="AS92" i="1"/>
  <c r="AU92" i="1" s="1"/>
  <c r="AS483" i="1"/>
  <c r="AU483" i="1" s="1"/>
  <c r="AY483" i="1" s="1"/>
  <c r="U421" i="21" s="1"/>
  <c r="X421" i="21" s="1"/>
  <c r="AS114" i="1"/>
  <c r="AU114" i="1" s="1"/>
  <c r="AS80" i="1"/>
  <c r="AS564" i="1"/>
  <c r="AU564" i="1" s="1"/>
  <c r="AS587" i="1"/>
  <c r="AU587" i="1" s="1"/>
  <c r="AY587" i="1" s="1"/>
  <c r="AS447" i="1"/>
  <c r="AU447" i="1" s="1"/>
  <c r="AS515" i="1"/>
  <c r="AS505" i="1"/>
  <c r="AU505" i="1" s="1"/>
  <c r="AY505" i="1" s="1"/>
  <c r="AS452" i="1"/>
  <c r="AU452" i="1" s="1"/>
  <c r="AY452" i="1" s="1"/>
  <c r="U354" i="21" s="1"/>
  <c r="X354" i="21" s="1"/>
  <c r="AS127" i="1"/>
  <c r="AU127" i="1" s="1"/>
  <c r="AS485" i="1"/>
  <c r="AU485" i="1" s="1"/>
  <c r="AY485" i="1" s="1"/>
  <c r="AS30" i="1"/>
  <c r="AS32" i="1"/>
  <c r="AU32" i="1" s="1"/>
  <c r="AY32" i="1" s="1"/>
  <c r="U215" i="21" s="1"/>
  <c r="X215" i="21" s="1"/>
  <c r="AS177" i="1"/>
  <c r="AU177" i="1" s="1"/>
  <c r="AY177" i="1" s="1"/>
  <c r="AS507" i="1"/>
  <c r="AS12" i="1"/>
  <c r="AU12" i="1" s="1"/>
  <c r="AS642" i="1"/>
  <c r="AS619" i="1"/>
  <c r="AU619" i="1" s="1"/>
  <c r="AS309" i="1"/>
  <c r="AU309" i="1" s="1"/>
  <c r="AY309" i="1" s="1"/>
  <c r="AS610" i="1"/>
  <c r="AS324" i="1"/>
  <c r="AU324" i="1" s="1"/>
  <c r="AY324" i="1" s="1"/>
  <c r="U68" i="21" s="1"/>
  <c r="X68" i="21" s="1"/>
  <c r="AS229" i="1"/>
  <c r="AS370" i="1"/>
  <c r="AU370" i="1" s="1"/>
  <c r="AS26" i="1"/>
  <c r="AS192" i="1"/>
  <c r="AS729" i="1"/>
  <c r="AS634" i="1"/>
  <c r="AW634" i="1" s="1"/>
  <c r="AS63" i="1"/>
  <c r="AS463" i="1"/>
  <c r="AU463" i="1" s="1"/>
  <c r="AS287" i="1"/>
  <c r="AS704" i="1"/>
  <c r="AU704" i="1" s="1"/>
  <c r="AY704" i="1" s="1"/>
  <c r="AS445" i="1"/>
  <c r="AU445" i="1" s="1"/>
  <c r="AS436" i="1"/>
  <c r="AS99" i="1"/>
  <c r="AS662" i="1"/>
  <c r="AU662" i="1" s="1"/>
  <c r="AY662" i="1" s="1"/>
  <c r="AS347" i="1"/>
  <c r="AU347" i="1" s="1"/>
  <c r="AS542" i="1"/>
  <c r="AU542" i="1" s="1"/>
  <c r="AY542" i="1" s="1"/>
  <c r="AS599" i="1"/>
  <c r="AS412" i="1"/>
  <c r="AU412" i="1" s="1"/>
  <c r="AY412" i="1" s="1"/>
  <c r="AS8" i="1"/>
  <c r="AS424" i="1"/>
  <c r="AS697" i="1"/>
  <c r="AU697" i="1" s="1"/>
  <c r="AS563" i="1"/>
  <c r="AS732" i="1"/>
  <c r="AS513" i="1"/>
  <c r="AS318" i="1"/>
  <c r="AU318" i="1" s="1"/>
  <c r="AY318" i="1" s="1"/>
  <c r="AS596" i="1"/>
  <c r="AS632" i="1"/>
  <c r="AW632" i="1" s="1"/>
  <c r="AS195" i="1"/>
  <c r="AU195" i="1" s="1"/>
  <c r="AY195" i="1" s="1"/>
  <c r="AS106" i="1"/>
  <c r="AS209" i="1"/>
  <c r="AS264" i="1"/>
  <c r="AU264" i="1" s="1"/>
  <c r="AS227" i="1"/>
  <c r="AS477" i="1"/>
  <c r="AU477" i="1" s="1"/>
  <c r="AS466" i="1"/>
  <c r="AU466" i="1" s="1"/>
  <c r="AY466" i="1" s="1"/>
  <c r="AS407" i="1"/>
  <c r="AS598" i="1"/>
  <c r="AS337" i="1"/>
  <c r="AS725" i="1"/>
  <c r="AS179" i="1"/>
  <c r="AU179" i="1" s="1"/>
  <c r="AY179" i="1" s="1"/>
  <c r="U402" i="21" s="1"/>
  <c r="X402" i="21" s="1"/>
  <c r="AS157" i="1"/>
  <c r="AS630" i="1"/>
  <c r="AS530" i="1"/>
  <c r="AS255" i="1"/>
  <c r="AS96" i="1"/>
  <c r="AS686" i="1"/>
  <c r="AU686" i="1" s="1"/>
  <c r="AS640" i="1"/>
  <c r="AW640" i="1" s="1"/>
  <c r="AS471" i="1"/>
  <c r="AU471" i="1" s="1"/>
  <c r="AY471" i="1" s="1"/>
  <c r="AS6" i="1"/>
  <c r="AS427" i="1"/>
  <c r="AU427" i="1" s="1"/>
  <c r="AS50" i="1"/>
  <c r="AS200" i="1"/>
  <c r="AS299" i="1"/>
  <c r="AS523" i="1"/>
  <c r="AS41" i="1"/>
  <c r="AS176" i="1"/>
  <c r="AU176" i="1" s="1"/>
  <c r="AY176" i="1" s="1"/>
  <c r="U236" i="21" s="1"/>
  <c r="X236" i="21" s="1"/>
  <c r="AS601" i="1"/>
  <c r="AU601" i="1" s="1"/>
  <c r="AY601" i="1" s="1"/>
  <c r="AS104" i="1"/>
  <c r="AS248" i="1"/>
  <c r="AS240" i="1"/>
  <c r="AS679" i="1"/>
  <c r="AS265" i="1"/>
  <c r="AS307" i="1"/>
  <c r="AS152" i="1"/>
  <c r="AS546" i="1"/>
  <c r="AS302" i="1"/>
  <c r="AS508" i="1"/>
  <c r="AS707" i="1"/>
  <c r="AU707" i="1" s="1"/>
  <c r="AY707" i="1" s="1"/>
  <c r="U309" i="21" s="1"/>
  <c r="X309" i="21" s="1"/>
  <c r="AS574" i="1"/>
  <c r="AU574" i="1" s="1"/>
  <c r="AY574" i="1" s="1"/>
  <c r="U54" i="21" s="1"/>
  <c r="X54" i="21" s="1"/>
  <c r="AS174" i="1"/>
  <c r="AS674" i="1"/>
  <c r="AS254" i="1"/>
  <c r="AS233" i="1"/>
  <c r="AS430" i="1"/>
  <c r="AS348" i="1"/>
  <c r="AS646" i="1"/>
  <c r="AS588" i="1"/>
  <c r="AS68" i="1"/>
  <c r="AS202" i="1"/>
  <c r="AS312" i="1"/>
  <c r="AS330" i="1"/>
  <c r="AS734" i="1"/>
  <c r="AS573" i="1"/>
  <c r="AS306" i="1"/>
  <c r="AU306" i="1" s="1"/>
  <c r="AS479" i="1"/>
  <c r="AU479" i="1" s="1"/>
  <c r="AY479" i="1" s="1"/>
  <c r="AS14" i="1"/>
  <c r="AU14" i="1" s="1"/>
  <c r="AS720" i="1"/>
  <c r="AU720" i="1" s="1"/>
  <c r="AY720" i="1" s="1"/>
  <c r="U330" i="21" s="1"/>
  <c r="X330" i="21" s="1"/>
  <c r="AS453" i="1"/>
  <c r="AS450" i="1"/>
  <c r="AS519" i="1"/>
  <c r="AU519" i="1" s="1"/>
  <c r="AS290" i="1"/>
  <c r="AS565" i="1"/>
  <c r="AS101" i="1"/>
  <c r="AU101" i="1" s="1"/>
  <c r="AY101" i="1" s="1"/>
  <c r="U410" i="21" s="1"/>
  <c r="X410" i="21" s="1"/>
  <c r="AS260" i="1"/>
  <c r="AU260" i="1" s="1"/>
  <c r="AY260" i="1" s="1"/>
  <c r="AS215" i="1"/>
  <c r="AU215" i="1" s="1"/>
  <c r="AY215" i="1" s="1"/>
  <c r="AS138" i="1"/>
  <c r="AU138" i="1" s="1"/>
  <c r="AY138" i="1" s="1"/>
  <c r="AS571" i="1"/>
  <c r="AS262" i="1"/>
  <c r="AU262" i="1" s="1"/>
  <c r="AS292" i="1"/>
  <c r="AS23" i="1"/>
  <c r="AS397" i="1"/>
  <c r="AS561" i="1"/>
  <c r="AU561" i="1" s="1"/>
  <c r="AY561" i="1" s="1"/>
  <c r="U52" i="21" s="1"/>
  <c r="X52" i="21" s="1"/>
  <c r="AS444" i="1"/>
  <c r="AU444" i="1" s="1"/>
  <c r="AY444" i="1" s="1"/>
  <c r="U341" i="21" s="1"/>
  <c r="X341" i="21" s="1"/>
  <c r="AS566" i="1"/>
  <c r="AU566" i="1" s="1"/>
  <c r="AS359" i="1"/>
  <c r="AS408" i="1"/>
  <c r="AU408" i="1" s="1"/>
  <c r="AY408" i="1" s="1"/>
  <c r="AS79" i="1"/>
  <c r="AU79" i="1" s="1"/>
  <c r="AY79" i="1" s="1"/>
  <c r="AS469" i="1"/>
  <c r="AS190" i="1"/>
  <c r="AU190" i="1" s="1"/>
  <c r="AS474" i="1"/>
  <c r="AS38" i="1"/>
  <c r="AS116" i="1"/>
  <c r="AS677" i="1"/>
  <c r="AS555" i="1"/>
  <c r="AU555" i="1" s="1"/>
  <c r="AY555" i="1" s="1"/>
  <c r="AS633" i="1"/>
  <c r="AW633" i="1" s="1"/>
  <c r="AS145" i="1"/>
  <c r="AU145" i="1" s="1"/>
  <c r="AY145" i="1" s="1"/>
  <c r="AS172" i="1"/>
  <c r="AS612" i="1"/>
  <c r="AU612" i="1" s="1"/>
  <c r="AS320" i="1"/>
  <c r="AS183" i="1"/>
  <c r="AS29" i="1"/>
  <c r="AU29" i="1" s="1"/>
  <c r="AY29" i="1" s="1"/>
  <c r="U214" i="21" s="1"/>
  <c r="X214" i="21" s="1"/>
  <c r="AS315" i="1"/>
  <c r="AS500" i="1"/>
  <c r="AU500" i="1" s="1"/>
  <c r="AY500" i="1" s="1"/>
  <c r="AS147" i="1"/>
  <c r="AU147" i="1" s="1"/>
  <c r="AS384" i="1"/>
  <c r="AS713" i="1"/>
  <c r="AS441" i="1"/>
  <c r="AU441" i="1" s="1"/>
  <c r="AY441" i="1" s="1"/>
  <c r="AS350" i="1"/>
  <c r="AS301" i="1"/>
  <c r="AS94" i="1"/>
  <c r="AS689" i="1"/>
  <c r="AS514" i="1"/>
  <c r="AU514" i="1" s="1"/>
  <c r="AY514" i="1" s="1"/>
  <c r="AS401" i="1"/>
  <c r="AS150" i="1"/>
  <c r="AS708" i="1"/>
  <c r="AU708" i="1" s="1"/>
  <c r="AY708" i="1" s="1"/>
  <c r="AS432" i="1"/>
  <c r="AU432" i="1" s="1"/>
  <c r="AS199" i="1"/>
  <c r="AU199" i="1" s="1"/>
  <c r="AY199" i="1" s="1"/>
  <c r="U305" i="21" s="1"/>
  <c r="X305" i="21" s="1"/>
  <c r="AS509" i="1"/>
  <c r="AU509" i="1" s="1"/>
  <c r="AY509" i="1" s="1"/>
  <c r="U435" i="21" s="1"/>
  <c r="X435" i="21" s="1"/>
  <c r="AS205" i="1"/>
  <c r="AS196" i="1"/>
  <c r="AU196" i="1" s="1"/>
  <c r="AY196" i="1" s="1"/>
  <c r="U302" i="21" s="1"/>
  <c r="X302" i="21" s="1"/>
  <c r="AS495" i="1"/>
  <c r="AS33" i="1"/>
  <c r="AS518" i="1"/>
  <c r="AU518" i="1" s="1"/>
  <c r="AY518" i="1" s="1"/>
  <c r="AS43" i="1"/>
  <c r="AU43" i="1" s="1"/>
  <c r="AY43" i="1" s="1"/>
  <c r="U38" i="21" s="1"/>
  <c r="X38" i="21" s="1"/>
  <c r="AS482" i="1"/>
  <c r="AS721" i="1"/>
  <c r="AU721" i="1" s="1"/>
  <c r="AY721" i="1" s="1"/>
  <c r="U331" i="21" s="1"/>
  <c r="X331" i="21" s="1"/>
  <c r="AS300" i="1"/>
  <c r="AU300" i="1" s="1"/>
  <c r="AY300" i="1" s="1"/>
  <c r="AS678" i="1"/>
  <c r="AU678" i="1" s="1"/>
  <c r="AY678" i="1" s="1"/>
  <c r="AS544" i="1"/>
  <c r="AS366" i="1"/>
  <c r="AS247" i="1"/>
  <c r="AS698" i="1"/>
  <c r="AS386" i="1"/>
  <c r="AU386" i="1" s="1"/>
  <c r="AY386" i="1" s="1"/>
  <c r="U11" i="21" s="1"/>
  <c r="X11" i="21" s="1"/>
  <c r="AS47" i="1"/>
  <c r="AS490" i="1"/>
  <c r="AS276" i="1"/>
  <c r="AS455" i="1"/>
  <c r="AS122" i="1"/>
  <c r="AU122" i="1" s="1"/>
  <c r="AY122" i="1" s="1"/>
  <c r="U274" i="21" s="1"/>
  <c r="X274" i="21" s="1"/>
  <c r="AS603" i="1"/>
  <c r="AU603" i="1" s="1"/>
  <c r="AY603" i="1" s="1"/>
  <c r="U190" i="21" s="1"/>
  <c r="X190" i="21" s="1"/>
  <c r="AS572" i="1"/>
  <c r="AS553" i="1"/>
  <c r="AU553" i="1" s="1"/>
  <c r="AY553" i="1" s="1"/>
  <c r="AS210" i="1"/>
  <c r="AU210" i="1" s="1"/>
  <c r="AY210" i="1" s="1"/>
  <c r="U100" i="21" s="1"/>
  <c r="X100" i="21" s="1"/>
  <c r="AS494" i="1"/>
  <c r="AS126" i="1"/>
  <c r="AS164" i="1"/>
  <c r="AS112" i="1"/>
  <c r="AU112" i="1" s="1"/>
  <c r="AY112" i="1" s="1"/>
  <c r="U261" i="21" s="1"/>
  <c r="X261" i="21" s="1"/>
  <c r="AS65" i="1"/>
  <c r="AU65" i="1" s="1"/>
  <c r="AY65" i="1" s="1"/>
  <c r="U200" i="21" s="1"/>
  <c r="X200" i="21" s="1"/>
  <c r="AS537" i="1"/>
  <c r="AS635" i="1"/>
  <c r="AW635" i="1" s="1"/>
  <c r="AS257" i="1"/>
  <c r="AU257" i="1" s="1"/>
  <c r="AY257" i="1" s="1"/>
  <c r="U142" i="21" s="1"/>
  <c r="X142" i="21" s="1"/>
  <c r="AS676" i="1"/>
  <c r="AS11" i="1"/>
  <c r="AS722" i="1"/>
  <c r="AS446" i="1"/>
  <c r="AS142" i="1"/>
  <c r="AU142" i="1" s="1"/>
  <c r="AY142" i="1" s="1"/>
  <c r="U113" i="21" s="1"/>
  <c r="X113" i="21" s="1"/>
  <c r="AS434" i="1"/>
  <c r="AU434" i="1" s="1"/>
  <c r="AY434" i="1" s="1"/>
  <c r="AS488" i="1"/>
  <c r="AU488" i="1" s="1"/>
  <c r="AY488" i="1" s="1"/>
  <c r="U423" i="21" s="1"/>
  <c r="X423" i="21" s="1"/>
  <c r="AS153" i="1"/>
  <c r="AU153" i="1" s="1"/>
  <c r="AY153" i="1" s="1"/>
  <c r="AS155" i="1"/>
  <c r="AU155" i="1" s="1"/>
  <c r="AY155" i="1" s="1"/>
  <c r="AS428" i="1"/>
  <c r="AS95" i="1"/>
  <c r="AS578" i="1"/>
  <c r="AS636" i="1"/>
  <c r="AS685" i="1"/>
  <c r="AS109" i="1"/>
  <c r="AS218" i="1"/>
  <c r="AS421" i="1"/>
  <c r="AS25" i="1"/>
  <c r="AS263" i="1"/>
  <c r="AS576" i="1"/>
  <c r="AS21" i="1"/>
  <c r="AS375" i="1"/>
  <c r="AS107" i="1"/>
  <c r="AS154" i="1"/>
  <c r="AU154" i="1" s="1"/>
  <c r="AY154" i="1" s="1"/>
  <c r="AS193" i="1"/>
  <c r="AS693" i="1"/>
  <c r="AS214" i="1"/>
  <c r="AS381" i="1"/>
  <c r="AS314" i="1"/>
  <c r="AS310" i="1"/>
  <c r="AS119" i="1"/>
  <c r="AS475" i="1"/>
  <c r="AU475" i="1" s="1"/>
  <c r="AS538" i="1"/>
  <c r="AS406" i="1"/>
  <c r="AU406" i="1" s="1"/>
  <c r="AY406" i="1" s="1"/>
  <c r="AS730" i="1"/>
  <c r="AS671" i="1"/>
  <c r="AS141" i="1"/>
  <c r="AS84" i="1"/>
  <c r="AS658" i="1"/>
  <c r="AS357" i="1"/>
  <c r="AS321" i="1"/>
  <c r="AU321" i="1" s="1"/>
  <c r="AY321" i="1" s="1"/>
  <c r="AS57" i="1"/>
  <c r="AU57" i="1" s="1"/>
  <c r="AS711" i="1"/>
  <c r="AS171" i="1"/>
  <c r="AS34" i="1"/>
  <c r="AS129" i="1"/>
  <c r="AS594" i="1"/>
  <c r="AU594" i="1" s="1"/>
  <c r="AY594" i="1" s="1"/>
  <c r="U387" i="21" s="1"/>
  <c r="X387" i="21" s="1"/>
  <c r="AS738" i="1"/>
  <c r="AS121" i="1"/>
  <c r="AS382" i="1"/>
  <c r="AS491" i="1"/>
  <c r="AS133" i="1"/>
  <c r="AS59" i="1"/>
  <c r="AU59" i="1" s="1"/>
  <c r="AY59" i="1" s="1"/>
  <c r="AS567" i="1"/>
  <c r="AS688" i="1"/>
  <c r="AU688" i="1" s="1"/>
  <c r="AY688" i="1" s="1"/>
  <c r="AS363" i="1"/>
  <c r="AS673" i="1"/>
  <c r="AS373" i="1"/>
  <c r="AS60" i="1"/>
  <c r="AU60" i="1" s="1"/>
  <c r="AY60" i="1" s="1"/>
  <c r="U137" i="21" s="1"/>
  <c r="X137" i="21" s="1"/>
  <c r="AS340" i="1"/>
  <c r="AS723" i="1"/>
  <c r="AS472" i="1"/>
  <c r="AS144" i="1"/>
  <c r="AS621" i="1"/>
  <c r="AS654" i="1"/>
  <c r="AS624" i="1"/>
  <c r="AS329" i="1"/>
  <c r="AS284" i="1"/>
  <c r="AS526" i="1"/>
  <c r="AU526" i="1" s="1"/>
  <c r="AY526" i="1" s="1"/>
  <c r="AS524" i="1"/>
  <c r="AU524" i="1" s="1"/>
  <c r="AS579" i="1"/>
  <c r="AS715" i="1"/>
  <c r="AS166" i="1"/>
  <c r="AS75" i="1"/>
  <c r="AS124" i="1"/>
  <c r="AS503" i="1"/>
  <c r="AS293" i="1"/>
  <c r="AS100" i="1"/>
  <c r="AS278" i="1"/>
  <c r="AU278" i="1" s="1"/>
  <c r="AY278" i="1" s="1"/>
  <c r="U286" i="21" s="1"/>
  <c r="X286" i="21" s="1"/>
  <c r="AS211" i="1"/>
  <c r="AS72" i="1"/>
  <c r="AS653" i="1"/>
  <c r="AS378" i="1"/>
  <c r="AU378" i="1" s="1"/>
  <c r="AS418" i="1"/>
  <c r="AS387" i="1"/>
  <c r="AU387" i="1" s="1"/>
  <c r="AY387" i="1" s="1"/>
  <c r="U12" i="21" s="1"/>
  <c r="X12" i="21" s="1"/>
  <c r="AS294" i="1"/>
  <c r="AS184" i="1"/>
  <c r="AS361" i="1"/>
  <c r="AS728" i="1"/>
  <c r="AS462" i="1"/>
  <c r="AS273" i="1"/>
  <c r="AU273" i="1" s="1"/>
  <c r="AS372" i="1"/>
  <c r="AS342" i="1"/>
  <c r="AU342" i="1" s="1"/>
  <c r="AY342" i="1" s="1"/>
  <c r="U73" i="21" s="1"/>
  <c r="X73" i="21" s="1"/>
  <c r="AS19" i="1"/>
  <c r="AS251" i="1"/>
  <c r="AS13" i="1"/>
  <c r="AS694" i="1"/>
  <c r="AU694" i="1" s="1"/>
  <c r="AY694" i="1" s="1"/>
  <c r="U181" i="21" s="1"/>
  <c r="X181" i="21" s="1"/>
  <c r="AS146" i="1"/>
  <c r="AS522" i="1"/>
  <c r="AS607" i="1"/>
  <c r="AU607" i="1" s="1"/>
  <c r="AS367" i="1"/>
  <c r="AU367" i="1" s="1"/>
  <c r="AY367" i="1" s="1"/>
  <c r="U16" i="21" s="1"/>
  <c r="X16" i="21" s="1"/>
  <c r="AS593" i="1"/>
  <c r="AS521" i="1"/>
  <c r="AU521" i="1" s="1"/>
  <c r="AY521" i="1" s="1"/>
  <c r="AS7" i="1"/>
  <c r="AU7" i="1" s="1"/>
  <c r="AY7" i="1" s="1"/>
  <c r="U105" i="21" s="1"/>
  <c r="X105" i="21" s="1"/>
  <c r="AS304" i="1"/>
  <c r="AS425" i="1"/>
  <c r="AS651" i="1"/>
  <c r="AV681" i="1"/>
  <c r="J170" i="21" s="1"/>
  <c r="L170" i="21"/>
  <c r="T170" i="21" s="1"/>
  <c r="AV438" i="1"/>
  <c r="AU52" i="1"/>
  <c r="AY52" i="1" s="1"/>
  <c r="AU228" i="1"/>
  <c r="AY228" i="1" s="1"/>
  <c r="AU307" i="1"/>
  <c r="AY307" i="1" s="1"/>
  <c r="AU570" i="1"/>
  <c r="AY570" i="1" s="1"/>
  <c r="AU348" i="1"/>
  <c r="AY348" i="1" s="1"/>
  <c r="U81" i="21" s="1"/>
  <c r="X81" i="21" s="1"/>
  <c r="AU225" i="1"/>
  <c r="AU46" i="1"/>
  <c r="AY46" i="1" s="1"/>
  <c r="U47" i="21" s="1"/>
  <c r="X47" i="21" s="1"/>
  <c r="AU534" i="1"/>
  <c r="AY534" i="1" s="1"/>
  <c r="AU641" i="1"/>
  <c r="AY641" i="1" s="1"/>
  <c r="AU703" i="1"/>
  <c r="AY703" i="1" s="1"/>
  <c r="U308" i="21" s="1"/>
  <c r="X308" i="21" s="1"/>
  <c r="AU42" i="1"/>
  <c r="AY42" i="1" s="1"/>
  <c r="U37" i="21" s="1"/>
  <c r="X37" i="21" s="1"/>
  <c r="AU275" i="1"/>
  <c r="AU423" i="1"/>
  <c r="AY423" i="1" s="1"/>
  <c r="AU733" i="1"/>
  <c r="AY733" i="1" s="1"/>
  <c r="AU507" i="1"/>
  <c r="AY507" i="1" s="1"/>
  <c r="AU644" i="1"/>
  <c r="AY644" i="1" s="1"/>
  <c r="AU548" i="1"/>
  <c r="AY548" i="1" s="1"/>
  <c r="U26" i="21" s="1"/>
  <c r="X26" i="21" s="1"/>
  <c r="AU633" i="1"/>
  <c r="AY633" i="1" s="1"/>
  <c r="AU180" i="1"/>
  <c r="AY180" i="1" s="1"/>
  <c r="U404" i="21" s="1"/>
  <c r="X404" i="21" s="1"/>
  <c r="AU40" i="1"/>
  <c r="AY40" i="1" s="1"/>
  <c r="U219" i="21" s="1"/>
  <c r="X219" i="21" s="1"/>
  <c r="AI1" i="1"/>
  <c r="AU175" i="1"/>
  <c r="AY175" i="1" s="1"/>
  <c r="AU295" i="1"/>
  <c r="AY295" i="1" s="1"/>
  <c r="U124" i="21" s="1"/>
  <c r="X124" i="21" s="1"/>
  <c r="AU635" i="1"/>
  <c r="AY635" i="1" s="1"/>
  <c r="AU691" i="1"/>
  <c r="AY691" i="1" s="1"/>
  <c r="U182" i="21" s="1"/>
  <c r="X182" i="21" s="1"/>
  <c r="AU571" i="1"/>
  <c r="AY571" i="1" s="1"/>
  <c r="AU690" i="1"/>
  <c r="AY690" i="1" s="1"/>
  <c r="AU131" i="1"/>
  <c r="AY131" i="1" s="1"/>
  <c r="AU333" i="1"/>
  <c r="AY333" i="1" s="1"/>
  <c r="AU478" i="1"/>
  <c r="AY478" i="1" s="1"/>
  <c r="AU70" i="1"/>
  <c r="AY70" i="1" s="1"/>
  <c r="U293" i="21" s="1"/>
  <c r="X293" i="21" s="1"/>
  <c r="AU461" i="1"/>
  <c r="AY461" i="1" s="1"/>
  <c r="U362" i="21" s="1"/>
  <c r="X362" i="21" s="1"/>
  <c r="AU580" i="1"/>
  <c r="AY580" i="1" s="1"/>
  <c r="U377" i="21" s="1"/>
  <c r="X377" i="21" s="1"/>
  <c r="AU280" i="1"/>
  <c r="AY280" i="1" s="1"/>
  <c r="AU398" i="1"/>
  <c r="AY398" i="1" s="1"/>
  <c r="AU22" i="1"/>
  <c r="AY22" i="1" s="1"/>
  <c r="AU512" i="1"/>
  <c r="AY512" i="1" s="1"/>
  <c r="U436" i="21" s="1"/>
  <c r="X436" i="21" s="1"/>
  <c r="AU377" i="1"/>
  <c r="AY377" i="1" s="1"/>
  <c r="U283" i="21" s="1"/>
  <c r="X283" i="21" s="1"/>
  <c r="AU390" i="1"/>
  <c r="AY390" i="1" s="1"/>
  <c r="AU135" i="1"/>
  <c r="AY135" i="1" s="1"/>
  <c r="U444" i="21" s="1"/>
  <c r="X444" i="21" s="1"/>
  <c r="AU51" i="1"/>
  <c r="AY51" i="1" s="1"/>
  <c r="AU269" i="1"/>
  <c r="AY269" i="1" s="1"/>
  <c r="AU242" i="1"/>
  <c r="AY242" i="1" s="1"/>
  <c r="AU220" i="1"/>
  <c r="AY220" i="1" s="1"/>
  <c r="U119" i="21" s="1"/>
  <c r="X119" i="21" s="1"/>
  <c r="AU111" i="1"/>
  <c r="AY111" i="1" s="1"/>
  <c r="U260" i="21" s="1"/>
  <c r="X260" i="21" s="1"/>
  <c r="AU649" i="1"/>
  <c r="AY649" i="1" s="1"/>
  <c r="U441" i="21" s="1"/>
  <c r="X441" i="21" s="1"/>
  <c r="AU442" i="1"/>
  <c r="AY442" i="1" s="1"/>
  <c r="AU274" i="1"/>
  <c r="AY274" i="1" s="1"/>
  <c r="U287" i="21" s="1"/>
  <c r="X287" i="21" s="1"/>
  <c r="AU325" i="1"/>
  <c r="AY325" i="1" s="1"/>
  <c r="AU232" i="1"/>
  <c r="AY232" i="1" s="1"/>
  <c r="AU203" i="1"/>
  <c r="AY203" i="1" s="1"/>
  <c r="AU549" i="1"/>
  <c r="AY549" i="1" s="1"/>
  <c r="U27" i="21" s="1"/>
  <c r="X27" i="21" s="1"/>
  <c r="AU204" i="1"/>
  <c r="AY204" i="1" s="1"/>
  <c r="U86" i="21" s="1"/>
  <c r="X86" i="21" s="1"/>
  <c r="AU606" i="1"/>
  <c r="AY606" i="1" s="1"/>
  <c r="AU464" i="1"/>
  <c r="AY464" i="1" s="1"/>
  <c r="AU470" i="1"/>
  <c r="AY470" i="1" s="1"/>
  <c r="U415" i="21" s="1"/>
  <c r="X415" i="21" s="1"/>
  <c r="AU137" i="1"/>
  <c r="AY137" i="1" s="1"/>
  <c r="U111" i="21" s="1"/>
  <c r="X111" i="21" s="1"/>
  <c r="AU91" i="1"/>
  <c r="AY91" i="1" s="1"/>
  <c r="U319" i="21" s="1"/>
  <c r="X319" i="21" s="1"/>
  <c r="AU702" i="1"/>
  <c r="AY702" i="1" s="1"/>
  <c r="AU589" i="1"/>
  <c r="AY589" i="1" s="1"/>
  <c r="U384" i="21" s="1"/>
  <c r="X384" i="21" s="1"/>
  <c r="AU695" i="1"/>
  <c r="AY695" i="1" s="1"/>
  <c r="AU626" i="1"/>
  <c r="AY626" i="1" s="1"/>
  <c r="AU539" i="1"/>
  <c r="AY539" i="1" s="1"/>
  <c r="AU443" i="1"/>
  <c r="AY443" i="1" s="1"/>
  <c r="AU224" i="1"/>
  <c r="AY224" i="1" s="1"/>
  <c r="U157" i="21" s="1"/>
  <c r="X157" i="21" s="1"/>
  <c r="AU217" i="1"/>
  <c r="AY217" i="1" s="1"/>
  <c r="U84" i="21" s="1"/>
  <c r="X84" i="21" s="1"/>
  <c r="AU110" i="1"/>
  <c r="AY110" i="1" s="1"/>
  <c r="U258" i="21" s="1"/>
  <c r="X258" i="21" s="1"/>
  <c r="AU657" i="1"/>
  <c r="AY657" i="1" s="1"/>
  <c r="U448" i="21" s="1"/>
  <c r="X448" i="21" s="1"/>
  <c r="AU556" i="1"/>
  <c r="AY556" i="1" s="1"/>
  <c r="AU349" i="1"/>
  <c r="AY349" i="1" s="1"/>
  <c r="AU705" i="1"/>
  <c r="AY705" i="1" s="1"/>
  <c r="AU365" i="1"/>
  <c r="AY365" i="1" s="1"/>
  <c r="AU620" i="1"/>
  <c r="AY620" i="1" s="1"/>
  <c r="AU717" i="1"/>
  <c r="AY717" i="1" s="1"/>
  <c r="AU323" i="1"/>
  <c r="AY323" i="1" s="1"/>
  <c r="U63" i="21" s="1"/>
  <c r="X63" i="21" s="1"/>
  <c r="AU140" i="1"/>
  <c r="AY140" i="1" s="1"/>
  <c r="U112" i="21" s="1"/>
  <c r="X112" i="21" s="1"/>
  <c r="AU374" i="1"/>
  <c r="AY374" i="1" s="1"/>
  <c r="U188" i="21" s="1"/>
  <c r="X188" i="21" s="1"/>
  <c r="AU435" i="1"/>
  <c r="AY435" i="1" s="1"/>
  <c r="AU669" i="1"/>
  <c r="AY669" i="1" s="1"/>
  <c r="AU355" i="1"/>
  <c r="AY355" i="1" s="1"/>
  <c r="AU319" i="1"/>
  <c r="AY319" i="1" s="1"/>
  <c r="U66" i="21" s="1"/>
  <c r="X66" i="21" s="1"/>
  <c r="AU39" i="1"/>
  <c r="AY39" i="1" s="1"/>
  <c r="U218" i="21" s="1"/>
  <c r="X218" i="21" s="1"/>
  <c r="AU73" i="1"/>
  <c r="AY73" i="1" s="1"/>
  <c r="U372" i="21" s="1"/>
  <c r="X372" i="21" s="1"/>
  <c r="AU617" i="1"/>
  <c r="AY617" i="1" s="1"/>
  <c r="AU706" i="1"/>
  <c r="AY706" i="1" s="1"/>
  <c r="AU158" i="1"/>
  <c r="AY158" i="1" s="1"/>
  <c r="U223" i="21" s="1"/>
  <c r="X223" i="21" s="1"/>
  <c r="AU613" i="1"/>
  <c r="AY613" i="1" s="1"/>
  <c r="AU358" i="1"/>
  <c r="AY358" i="1" s="1"/>
  <c r="AU272" i="1"/>
  <c r="AY272" i="1" s="1"/>
  <c r="U203" i="21" s="1"/>
  <c r="X203" i="21" s="1"/>
  <c r="AU332" i="1"/>
  <c r="AY332" i="1" s="1"/>
  <c r="U267" i="21" s="1"/>
  <c r="X267" i="21" s="1"/>
  <c r="AU331" i="1"/>
  <c r="AY331" i="1" s="1"/>
  <c r="U212" i="21" s="1"/>
  <c r="X212" i="21" s="1"/>
  <c r="AU429" i="1"/>
  <c r="AY429" i="1" s="1"/>
  <c r="AU335" i="1"/>
  <c r="AY335" i="1" s="1"/>
  <c r="U270" i="21" s="1"/>
  <c r="X270" i="21" s="1"/>
  <c r="AU322" i="1"/>
  <c r="AY322" i="1" s="1"/>
  <c r="AU49" i="1"/>
  <c r="AY49" i="1" s="1"/>
  <c r="U45" i="21" s="1"/>
  <c r="X45" i="21" s="1"/>
  <c r="AU128" i="1"/>
  <c r="AY128" i="1" s="1"/>
  <c r="U279" i="21" s="1"/>
  <c r="X279" i="21" s="1"/>
  <c r="AU451" i="1"/>
  <c r="AY451" i="1" s="1"/>
  <c r="U353" i="21" s="1"/>
  <c r="X353" i="21" s="1"/>
  <c r="AU560" i="1"/>
  <c r="AY560" i="1" s="1"/>
  <c r="U51" i="21" s="1"/>
  <c r="X51" i="21" s="1"/>
  <c r="AU672" i="1"/>
  <c r="AY672" i="1" s="1"/>
  <c r="AU719" i="1"/>
  <c r="AY719" i="1" s="1"/>
  <c r="AU343" i="1"/>
  <c r="AY343" i="1" s="1"/>
  <c r="U74" i="21" s="1"/>
  <c r="X74" i="21" s="1"/>
  <c r="AU516" i="1"/>
  <c r="AY516" i="1" s="1"/>
  <c r="AU9" i="1"/>
  <c r="AY9" i="1" s="1"/>
  <c r="AU20" i="1"/>
  <c r="AY20" i="1" s="1"/>
  <c r="U33" i="21" s="1"/>
  <c r="X33" i="21" s="1"/>
  <c r="AU680" i="1"/>
  <c r="AY680" i="1" s="1"/>
  <c r="AU460" i="1"/>
  <c r="AY460" i="1" s="1"/>
  <c r="AU449" i="1"/>
  <c r="AY449" i="1" s="1"/>
  <c r="U351" i="21" s="1"/>
  <c r="X351" i="21" s="1"/>
  <c r="AU28" i="1"/>
  <c r="AY28" i="1" s="1"/>
  <c r="AU194" i="1"/>
  <c r="AY194" i="1" s="1"/>
  <c r="AU156" i="1"/>
  <c r="AY156" i="1" s="1"/>
  <c r="U347" i="21" s="1"/>
  <c r="X347" i="21" s="1"/>
  <c r="AU170" i="1"/>
  <c r="AY170" i="1" s="1"/>
  <c r="U241" i="21" s="1"/>
  <c r="X241" i="21" s="1"/>
  <c r="AU230" i="1"/>
  <c r="AY230" i="1" s="1"/>
  <c r="U161" i="21" s="1"/>
  <c r="X161" i="21" s="1"/>
  <c r="AU88" i="1"/>
  <c r="AY88" i="1" s="1"/>
  <c r="U246" i="21" s="1"/>
  <c r="X246" i="21" s="1"/>
  <c r="AU297" i="1"/>
  <c r="AY297" i="1" s="1"/>
  <c r="U123" i="21" s="1"/>
  <c r="X123" i="21" s="1"/>
  <c r="AU541" i="1"/>
  <c r="AY541" i="1" s="1"/>
  <c r="U18" i="21" s="1"/>
  <c r="X18" i="21" s="1"/>
  <c r="AU344" i="1"/>
  <c r="AY344" i="1" s="1"/>
  <c r="U76" i="21" s="1"/>
  <c r="X76" i="21" s="1"/>
  <c r="AU664" i="1"/>
  <c r="AY664" i="1" s="1"/>
  <c r="U30" i="21" s="1"/>
  <c r="X30" i="21" s="1"/>
  <c r="AU89" i="1"/>
  <c r="AY89" i="1" s="1"/>
  <c r="U243" i="21" s="1"/>
  <c r="X243" i="21" s="1"/>
  <c r="AU24" i="1"/>
  <c r="AY24" i="1" s="1"/>
  <c r="AU496" i="1"/>
  <c r="AY496" i="1" s="1"/>
  <c r="AU592" i="1"/>
  <c r="AY592" i="1" s="1"/>
  <c r="U386" i="21" s="1"/>
  <c r="X386" i="21" s="1"/>
  <c r="AU493" i="1"/>
  <c r="AY493" i="1" s="1"/>
  <c r="U426" i="21" s="1"/>
  <c r="X426" i="21" s="1"/>
  <c r="AU652" i="1"/>
  <c r="AY652" i="1" s="1"/>
  <c r="AU699" i="1"/>
  <c r="AY699" i="1" s="1"/>
  <c r="U311" i="21" s="1"/>
  <c r="X311" i="21" s="1"/>
  <c r="AU399" i="1"/>
  <c r="AY399" i="1" s="1"/>
  <c r="U366" i="21" s="1"/>
  <c r="X366" i="21" s="1"/>
  <c r="AU305" i="1"/>
  <c r="AY305" i="1" s="1"/>
  <c r="U155" i="21" s="1"/>
  <c r="X155" i="21" s="1"/>
  <c r="AU239" i="1"/>
  <c r="AY239" i="1" s="1"/>
  <c r="U195" i="21" s="1"/>
  <c r="X195" i="21" s="1"/>
  <c r="AU520" i="1"/>
  <c r="AY520" i="1" s="1"/>
  <c r="AU661" i="1"/>
  <c r="AY661" i="1" s="1"/>
  <c r="U6" i="21" s="1"/>
  <c r="X6" i="21" s="1"/>
  <c r="AU590" i="1"/>
  <c r="AY590" i="1" s="1"/>
  <c r="U385" i="21" s="1"/>
  <c r="X385" i="21" s="1"/>
  <c r="AU628" i="1"/>
  <c r="AY628" i="1" s="1"/>
  <c r="AU614" i="1"/>
  <c r="AY614" i="1" s="1"/>
  <c r="U220" i="21" s="1"/>
  <c r="X220" i="21" s="1"/>
  <c r="AU396" i="1"/>
  <c r="AY396" i="1" s="1"/>
  <c r="AU268" i="1"/>
  <c r="AY268" i="1" s="1"/>
  <c r="AU684" i="1"/>
  <c r="AY684" i="1" s="1"/>
  <c r="AU113" i="1"/>
  <c r="AY113" i="1" s="1"/>
  <c r="U262" i="21" s="1"/>
  <c r="X262" i="21" s="1"/>
  <c r="AU371" i="1"/>
  <c r="AY371" i="1" s="1"/>
  <c r="AU35" i="1"/>
  <c r="AY35" i="1" s="1"/>
  <c r="AU502" i="1"/>
  <c r="AY502" i="1" s="1"/>
  <c r="U430" i="21" s="1"/>
  <c r="X430" i="21" s="1"/>
  <c r="AU439" i="1"/>
  <c r="AY439" i="1" s="1"/>
  <c r="AU605" i="1"/>
  <c r="AY605" i="1" s="1"/>
  <c r="U192" i="21" s="1"/>
  <c r="X192" i="21" s="1"/>
  <c r="AU668" i="1"/>
  <c r="AY668" i="1" s="1"/>
  <c r="U106" i="21" s="1"/>
  <c r="X106" i="21" s="1"/>
  <c r="AU167" i="1"/>
  <c r="AY167" i="1" s="1"/>
  <c r="U230" i="21" s="1"/>
  <c r="X230" i="21" s="1"/>
  <c r="AU391" i="1"/>
  <c r="AY391" i="1" s="1"/>
  <c r="AU235" i="1"/>
  <c r="AY235" i="1" s="1"/>
  <c r="U179" i="21" s="1"/>
  <c r="X179" i="21" s="1"/>
  <c r="AU675" i="1"/>
  <c r="AY675" i="1" s="1"/>
  <c r="U166" i="21" s="1"/>
  <c r="X166" i="21" s="1"/>
  <c r="AU604" i="1"/>
  <c r="AY604" i="1" s="1"/>
  <c r="U191" i="21" s="1"/>
  <c r="X191" i="21" s="1"/>
  <c r="AU311" i="1"/>
  <c r="AY311" i="1" s="1"/>
  <c r="U234" i="21" s="1"/>
  <c r="X234" i="21" s="1"/>
  <c r="AU360" i="1"/>
  <c r="AY360" i="1" s="1"/>
  <c r="U397" i="21" s="1"/>
  <c r="X397" i="21" s="1"/>
  <c r="AU245" i="1"/>
  <c r="AY245" i="1" s="1"/>
  <c r="U102" i="21" s="1"/>
  <c r="X102" i="21" s="1"/>
  <c r="AU645" i="1"/>
  <c r="AY645" i="1" s="1"/>
  <c r="AU219" i="1"/>
  <c r="AY219" i="1" s="1"/>
  <c r="U117" i="21" s="1"/>
  <c r="X117" i="21" s="1"/>
  <c r="AU473" i="1"/>
  <c r="AY473" i="1" s="1"/>
  <c r="U417" i="21" s="1"/>
  <c r="X417" i="21" s="1"/>
  <c r="AU433" i="1"/>
  <c r="AY433" i="1" s="1"/>
  <c r="AU58" i="1"/>
  <c r="AY58" i="1" s="1"/>
  <c r="AU71" i="1"/>
  <c r="AY71" i="1" s="1"/>
  <c r="AU395" i="1"/>
  <c r="AY395" i="1" s="1"/>
  <c r="AU410" i="1"/>
  <c r="AY410" i="1" s="1"/>
  <c r="U43" i="21" s="1"/>
  <c r="X43" i="21" s="1"/>
  <c r="AU226" i="1"/>
  <c r="AY226" i="1" s="1"/>
  <c r="U159" i="21" s="1"/>
  <c r="X159" i="21" s="1"/>
  <c r="AU168" i="1"/>
  <c r="AY168" i="1" s="1"/>
  <c r="U231" i="21" s="1"/>
  <c r="X231" i="21" s="1"/>
  <c r="AU186" i="1"/>
  <c r="AY186" i="1" s="1"/>
  <c r="U298" i="21" s="1"/>
  <c r="X298" i="21" s="1"/>
  <c r="AU120" i="1"/>
  <c r="AY120" i="1" s="1"/>
  <c r="U256" i="21" s="1"/>
  <c r="X256" i="21" s="1"/>
  <c r="AU615" i="1"/>
  <c r="AY615" i="1" s="1"/>
  <c r="U221" i="21" s="1"/>
  <c r="X221" i="21" s="1"/>
  <c r="AU543" i="1"/>
  <c r="AY543" i="1" s="1"/>
  <c r="U19" i="21" s="1"/>
  <c r="X19" i="21" s="1"/>
  <c r="AU710" i="1"/>
  <c r="AY710" i="1" s="1"/>
  <c r="AU547" i="1"/>
  <c r="AY547" i="1" s="1"/>
  <c r="U24" i="21" s="1"/>
  <c r="X24" i="21" s="1"/>
  <c r="AU76" i="1"/>
  <c r="AY76" i="1" s="1"/>
  <c r="U374" i="21" s="1"/>
  <c r="X374" i="21" s="1"/>
  <c r="AU163" i="1"/>
  <c r="AY163" i="1" s="1"/>
  <c r="U227" i="21" s="1"/>
  <c r="X227" i="21" s="1"/>
  <c r="AU115" i="1"/>
  <c r="AY115" i="1" s="1"/>
  <c r="AU139" i="1"/>
  <c r="AY139" i="1" s="1"/>
  <c r="AU726" i="1"/>
  <c r="AY726" i="1" s="1"/>
  <c r="AU188" i="1"/>
  <c r="AY188" i="1" s="1"/>
  <c r="U300" i="21" s="1"/>
  <c r="X300" i="21" s="1"/>
  <c r="AU62" i="1"/>
  <c r="AY62" i="1" s="1"/>
  <c r="U197" i="21" s="1"/>
  <c r="X197" i="21" s="1"/>
  <c r="AU419" i="1"/>
  <c r="AY419" i="1" s="1"/>
  <c r="U149" i="21" s="1"/>
  <c r="X149" i="21" s="1"/>
  <c r="AU557" i="1"/>
  <c r="AY557" i="1" s="1"/>
  <c r="U25" i="21" s="1"/>
  <c r="X25" i="21" s="1"/>
  <c r="AU498" i="1"/>
  <c r="AY498" i="1" s="1"/>
  <c r="AU317" i="1"/>
  <c r="AY317" i="1" s="1"/>
  <c r="U65" i="21" s="1"/>
  <c r="X65" i="21" s="1"/>
  <c r="AU313" i="1"/>
  <c r="AY313" i="1" s="1"/>
  <c r="AU380" i="1"/>
  <c r="AY380" i="1" s="1"/>
  <c r="AU616" i="1"/>
  <c r="AY616" i="1" s="1"/>
  <c r="U222" i="21" s="1"/>
  <c r="X222" i="21" s="1"/>
  <c r="AU394" i="1"/>
  <c r="AY394" i="1" s="1"/>
  <c r="U265" i="21" s="1"/>
  <c r="X265" i="21" s="1"/>
  <c r="AU655" i="1"/>
  <c r="AY655" i="1" s="1"/>
  <c r="U447" i="21" s="1"/>
  <c r="X447" i="21" s="1"/>
  <c r="AU527" i="1"/>
  <c r="AY527" i="1" s="1"/>
  <c r="AU585" i="1"/>
  <c r="AY585" i="1" s="1"/>
  <c r="U382" i="21" s="1"/>
  <c r="X382" i="21" s="1"/>
  <c r="AU87" i="1"/>
  <c r="AY87" i="1" s="1"/>
  <c r="U245" i="21" s="1"/>
  <c r="X245" i="21" s="1"/>
  <c r="AU221" i="1"/>
  <c r="AY221" i="1" s="1"/>
  <c r="U118" i="21" s="1"/>
  <c r="X118" i="21" s="1"/>
  <c r="AU405" i="1"/>
  <c r="AY405" i="1" s="1"/>
  <c r="AU286" i="1"/>
  <c r="AY286" i="1" s="1"/>
  <c r="U96" i="21" s="1"/>
  <c r="X96" i="21" s="1"/>
  <c r="AU178" i="1"/>
  <c r="AY178" i="1" s="1"/>
  <c r="AU187" i="1"/>
  <c r="AY187" i="1" s="1"/>
  <c r="U299" i="21" s="1"/>
  <c r="X299" i="21" s="1"/>
  <c r="AU223" i="1"/>
  <c r="AY223" i="1" s="1"/>
  <c r="AU499" i="1"/>
  <c r="AY499" i="1" s="1"/>
  <c r="AU93" i="1"/>
  <c r="AY93" i="1" s="1"/>
  <c r="U316" i="21" s="1"/>
  <c r="X316" i="21" s="1"/>
  <c r="AU83" i="1"/>
  <c r="AY83" i="1" s="1"/>
  <c r="AU650" i="1"/>
  <c r="AY650" i="1" s="1"/>
  <c r="AU339" i="1"/>
  <c r="AY339" i="1" s="1"/>
  <c r="AU533" i="1"/>
  <c r="AY533" i="1" s="1"/>
  <c r="AU569" i="1"/>
  <c r="AY569" i="1" s="1"/>
  <c r="AU151" i="1"/>
  <c r="AY151" i="1" s="1"/>
  <c r="AU727" i="1"/>
  <c r="AY727" i="1" s="1"/>
  <c r="AU692" i="1"/>
  <c r="AY692" i="1" s="1"/>
  <c r="AU291" i="1"/>
  <c r="AY291" i="1" s="1"/>
  <c r="AU61" i="1"/>
  <c r="AY61" i="1" s="1"/>
  <c r="U138" i="21" s="1"/>
  <c r="X138" i="21" s="1"/>
  <c r="AU66" i="1"/>
  <c r="AY66" i="1" s="1"/>
  <c r="U291" i="21" s="1"/>
  <c r="X291" i="21" s="1"/>
  <c r="AU440" i="1"/>
  <c r="AY440" i="1" s="1"/>
  <c r="AU393" i="1"/>
  <c r="AY393" i="1" s="1"/>
  <c r="U264" i="21" s="1"/>
  <c r="X264" i="21" s="1"/>
  <c r="AU98" i="1"/>
  <c r="AY98" i="1" s="1"/>
  <c r="U406" i="21" s="1"/>
  <c r="X406" i="21" s="1"/>
  <c r="AU700" i="1"/>
  <c r="AY700" i="1" s="1"/>
  <c r="U312" i="21" s="1"/>
  <c r="X312" i="21" s="1"/>
  <c r="AU625" i="1"/>
  <c r="AY625" i="1" s="1"/>
  <c r="AU376" i="1"/>
  <c r="AY376" i="1" s="1"/>
  <c r="U282" i="21" s="1"/>
  <c r="X282" i="21" s="1"/>
  <c r="AU400" i="1"/>
  <c r="AY400" i="1" s="1"/>
  <c r="U367" i="21" s="1"/>
  <c r="X367" i="21" s="1"/>
  <c r="AU731" i="1"/>
  <c r="AY731" i="1" s="1"/>
  <c r="U337" i="21" s="1"/>
  <c r="X337" i="21" s="1"/>
  <c r="AU666" i="1"/>
  <c r="AY666" i="1" s="1"/>
  <c r="U31" i="21" s="1"/>
  <c r="X31" i="21" s="1"/>
  <c r="AU261" i="1"/>
  <c r="AY261" i="1" s="1"/>
  <c r="AU125" i="1"/>
  <c r="AY125" i="1" s="1"/>
  <c r="U277" i="21" s="1"/>
  <c r="X277" i="21" s="1"/>
  <c r="AU458" i="1"/>
  <c r="AY458" i="1" s="1"/>
  <c r="U361" i="21" s="1"/>
  <c r="X361" i="21" s="1"/>
  <c r="AU385" i="1"/>
  <c r="AY385" i="1" s="1"/>
  <c r="U10" i="21" s="1"/>
  <c r="X10" i="21" s="1"/>
  <c r="AU346" i="1"/>
  <c r="AY346" i="1" s="1"/>
  <c r="U78" i="21" s="1"/>
  <c r="X78" i="21" s="1"/>
  <c r="AU108" i="1"/>
  <c r="AY108" i="1" s="1"/>
  <c r="U255" i="21" s="1"/>
  <c r="X255" i="21" s="1"/>
  <c r="AU207" i="1"/>
  <c r="AY207" i="1" s="1"/>
  <c r="U98" i="21" s="1"/>
  <c r="X98" i="21" s="1"/>
  <c r="AU457" i="1"/>
  <c r="AY457" i="1" s="1"/>
  <c r="AU54" i="1"/>
  <c r="AY54" i="1" s="1"/>
  <c r="AU212" i="1"/>
  <c r="AY212" i="1" s="1"/>
  <c r="U400" i="21" s="1"/>
  <c r="X400" i="21" s="1"/>
  <c r="AU631" i="1"/>
  <c r="AY631" i="1" s="1"/>
  <c r="U392" i="21" s="1"/>
  <c r="X392" i="21" s="1"/>
  <c r="AU354" i="1"/>
  <c r="AY354" i="1" s="1"/>
  <c r="U364" i="21" s="1"/>
  <c r="X364" i="21" s="1"/>
  <c r="AU627" i="1"/>
  <c r="AY627" i="1" s="1"/>
  <c r="U394" i="21" s="1"/>
  <c r="X394" i="21" s="1"/>
  <c r="AU105" i="1"/>
  <c r="AY105" i="1" s="1"/>
  <c r="U252" i="21" s="1"/>
  <c r="X252" i="21" s="1"/>
  <c r="AU577" i="1"/>
  <c r="AY577" i="1" s="1"/>
  <c r="U58" i="21" s="1"/>
  <c r="X58" i="21" s="1"/>
  <c r="AU456" i="1"/>
  <c r="AY456" i="1" s="1"/>
  <c r="AU279" i="1"/>
  <c r="AY279" i="1" s="1"/>
  <c r="AU316" i="1"/>
  <c r="AY316" i="1" s="1"/>
  <c r="U64" i="21" s="1"/>
  <c r="X64" i="21" s="1"/>
  <c r="AU67" i="1"/>
  <c r="AY67" i="1" s="1"/>
  <c r="U292" i="21" s="1"/>
  <c r="X292" i="21" s="1"/>
  <c r="AU231" i="1"/>
  <c r="AY231" i="1" s="1"/>
  <c r="U163" i="21" s="1"/>
  <c r="X163" i="21" s="1"/>
  <c r="AU136" i="1"/>
  <c r="AY136" i="1" s="1"/>
  <c r="U445" i="21" s="1"/>
  <c r="X445" i="21" s="1"/>
  <c r="AU480" i="1"/>
  <c r="AY480" i="1" s="1"/>
  <c r="AU392" i="1"/>
  <c r="AY392" i="1" s="1"/>
  <c r="U263" i="21" s="1"/>
  <c r="X263" i="21" s="1"/>
  <c r="AU160" i="1"/>
  <c r="AY160" i="1" s="1"/>
  <c r="U225" i="21" s="1"/>
  <c r="X225" i="21" s="1"/>
  <c r="AU341" i="1"/>
  <c r="AY341" i="1" s="1"/>
  <c r="U75" i="21" s="1"/>
  <c r="X75" i="21" s="1"/>
  <c r="AU420" i="1"/>
  <c r="AY420" i="1" s="1"/>
  <c r="U148" i="21" s="1"/>
  <c r="X148" i="21" s="1"/>
  <c r="AU506" i="1"/>
  <c r="AY506" i="1" s="1"/>
  <c r="AU238" i="1"/>
  <c r="AY238" i="1" s="1"/>
  <c r="U194" i="21" s="1"/>
  <c r="X194" i="21" s="1"/>
  <c r="AU243" i="1"/>
  <c r="AY243" i="1" s="1"/>
  <c r="AU468" i="1"/>
  <c r="AY468" i="1" s="1"/>
  <c r="AU609" i="1"/>
  <c r="AY609" i="1" s="1"/>
  <c r="U206" i="21" s="1"/>
  <c r="X206" i="21" s="1"/>
  <c r="AU117" i="1"/>
  <c r="AY117" i="1" s="1"/>
  <c r="U249" i="21" s="1"/>
  <c r="X249" i="21" s="1"/>
  <c r="AU583" i="1"/>
  <c r="AY583" i="1" s="1"/>
  <c r="U379" i="21" s="1"/>
  <c r="X379" i="21" s="1"/>
  <c r="AU282" i="1"/>
  <c r="AY282" i="1" s="1"/>
  <c r="AU208" i="1"/>
  <c r="AY208" i="1" s="1"/>
  <c r="AU289" i="1"/>
  <c r="AY289" i="1" s="1"/>
  <c r="U127" i="21" s="1"/>
  <c r="X127" i="21" s="1"/>
  <c r="AU591" i="1"/>
  <c r="AY591" i="1" s="1"/>
  <c r="U389" i="21" s="1"/>
  <c r="X389" i="21" s="1"/>
  <c r="AU86" i="1"/>
  <c r="AY86" i="1" s="1"/>
  <c r="U244" i="21" s="1"/>
  <c r="X244" i="21" s="1"/>
  <c r="AU216" i="1"/>
  <c r="AY216" i="1" s="1"/>
  <c r="U83" i="21" s="1"/>
  <c r="X83" i="21" s="1"/>
  <c r="AU388" i="1"/>
  <c r="AY388" i="1" s="1"/>
  <c r="U13" i="21" s="1"/>
  <c r="X13" i="21" s="1"/>
  <c r="AU189" i="1"/>
  <c r="AY189" i="1" s="1"/>
  <c r="U301" i="21" s="1"/>
  <c r="X301" i="21" s="1"/>
  <c r="AU102" i="1"/>
  <c r="AY102" i="1" s="1"/>
  <c r="U409" i="21" s="1"/>
  <c r="X409" i="21" s="1"/>
  <c r="AU213" i="1"/>
  <c r="AY213" i="1" s="1"/>
  <c r="U401" i="21" s="1"/>
  <c r="X401" i="21" s="1"/>
  <c r="AU53" i="1"/>
  <c r="AY53" i="1" s="1"/>
  <c r="AU517" i="1"/>
  <c r="AY517" i="1" s="1"/>
  <c r="AU489" i="1"/>
  <c r="AY489" i="1" s="1"/>
  <c r="AU253" i="1"/>
  <c r="AY253" i="1" s="1"/>
  <c r="AU404" i="1"/>
  <c r="AY404" i="1" s="1"/>
  <c r="AU182" i="1"/>
  <c r="AY182" i="1" s="1"/>
  <c r="AU356" i="1"/>
  <c r="AY356" i="1" s="1"/>
  <c r="AU362" i="1"/>
  <c r="AY362" i="1" s="1"/>
  <c r="U395" i="21" s="1"/>
  <c r="X395" i="21" s="1"/>
  <c r="AU551" i="1"/>
  <c r="AY551" i="1" s="1"/>
  <c r="U29" i="21" s="1"/>
  <c r="X29" i="21" s="1"/>
  <c r="AU448" i="1"/>
  <c r="AY448" i="1" s="1"/>
  <c r="U350" i="21" s="1"/>
  <c r="X350" i="21" s="1"/>
  <c r="AU244" i="1"/>
  <c r="AY244" i="1" s="1"/>
  <c r="U101" i="21" s="1"/>
  <c r="X101" i="21" s="1"/>
  <c r="AU64" i="1"/>
  <c r="AY64" i="1" s="1"/>
  <c r="U199" i="21" s="1"/>
  <c r="X199" i="21" s="1"/>
  <c r="AU288" i="1"/>
  <c r="AY288" i="1" s="1"/>
  <c r="U126" i="21" s="1"/>
  <c r="X126" i="21" s="1"/>
  <c r="AU368" i="1"/>
  <c r="AY368" i="1" s="1"/>
  <c r="U17" i="21" s="1"/>
  <c r="X17" i="21" s="1"/>
  <c r="AU334" i="1"/>
  <c r="AY334" i="1" s="1"/>
  <c r="U269" i="21" s="1"/>
  <c r="X269" i="21" s="1"/>
  <c r="AU10" i="1"/>
  <c r="AY10" i="1" s="1"/>
  <c r="AU77" i="1"/>
  <c r="AY77" i="1" s="1"/>
  <c r="AU647" i="1"/>
  <c r="AY647" i="1" s="1"/>
  <c r="U439" i="21" s="1"/>
  <c r="X439" i="21" s="1"/>
  <c r="AU648" i="1"/>
  <c r="AY648" i="1" s="1"/>
  <c r="U440" i="21" s="1"/>
  <c r="X440" i="21" s="1"/>
  <c r="AU552" i="1"/>
  <c r="AY552" i="1" s="1"/>
  <c r="U23" i="21" s="1"/>
  <c r="X23" i="21" s="1"/>
  <c r="AU696" i="1"/>
  <c r="AY696" i="1" s="1"/>
  <c r="AU97" i="1"/>
  <c r="AY97" i="1" s="1"/>
  <c r="AU69" i="1"/>
  <c r="AY69" i="1" s="1"/>
  <c r="AU584" i="1"/>
  <c r="AY584" i="1" s="1"/>
  <c r="U381" i="21" s="1"/>
  <c r="X381" i="21" s="1"/>
  <c r="AU149" i="1"/>
  <c r="AY149" i="1" s="1"/>
  <c r="U348" i="21" s="1"/>
  <c r="X348" i="21" s="1"/>
  <c r="AU414" i="1"/>
  <c r="AY414" i="1" s="1"/>
  <c r="U132" i="21" s="1"/>
  <c r="X132" i="21" s="1"/>
  <c r="AU665" i="1"/>
  <c r="AY665" i="1" s="1"/>
  <c r="U32" i="21" s="1"/>
  <c r="X32" i="21" s="1"/>
  <c r="AU369" i="1"/>
  <c r="AY369" i="1" s="1"/>
  <c r="AU687" i="1"/>
  <c r="AY687" i="1" s="1"/>
  <c r="U184" i="21" s="1"/>
  <c r="X184" i="21" s="1"/>
  <c r="AU285" i="1"/>
  <c r="AY285" i="1" s="1"/>
  <c r="U95" i="21" s="1"/>
  <c r="X95" i="21" s="1"/>
  <c r="AU161" i="1"/>
  <c r="AY161" i="1" s="1"/>
  <c r="U226" i="21" s="1"/>
  <c r="X226" i="21" s="1"/>
  <c r="U41" i="21" l="1"/>
  <c r="X41" i="21" s="1"/>
  <c r="U266" i="21"/>
  <c r="X266" i="21" s="1"/>
  <c r="U327" i="21"/>
  <c r="X327" i="21" s="1"/>
  <c r="U183" i="21"/>
  <c r="X183" i="21" s="1"/>
  <c r="U235" i="21"/>
  <c r="X235" i="21" s="1"/>
  <c r="U139" i="21"/>
  <c r="X139" i="21" s="1"/>
  <c r="U110" i="21"/>
  <c r="X110" i="21" s="1"/>
  <c r="U136" i="21"/>
  <c r="X136" i="21" s="1"/>
  <c r="U268" i="21"/>
  <c r="X268" i="21" s="1"/>
  <c r="U344" i="21"/>
  <c r="X344" i="21" s="1"/>
  <c r="U193" i="21"/>
  <c r="X193" i="21" s="1"/>
  <c r="U143" i="21"/>
  <c r="X143" i="21" s="1"/>
  <c r="U238" i="21"/>
  <c r="X238" i="21" s="1"/>
  <c r="AV716" i="1"/>
  <c r="AU651" i="1"/>
  <c r="AV651" i="1" s="1"/>
  <c r="AU654" i="1"/>
  <c r="AU653" i="1"/>
  <c r="AV653" i="1" s="1"/>
  <c r="AU646" i="1"/>
  <c r="L438" i="21" s="1"/>
  <c r="T438" i="21" s="1"/>
  <c r="AU636" i="1"/>
  <c r="AW636" i="1"/>
  <c r="AU642" i="1"/>
  <c r="AV642" i="1" s="1"/>
  <c r="J130" i="21" s="1"/>
  <c r="AW642" i="1"/>
  <c r="L288" i="21"/>
  <c r="T288" i="21" s="1"/>
  <c r="AY275" i="1"/>
  <c r="U288" i="21" s="1"/>
  <c r="X288" i="21" s="1"/>
  <c r="AV273" i="1"/>
  <c r="AY273" i="1"/>
  <c r="AV378" i="1"/>
  <c r="J284" i="21" s="1"/>
  <c r="AY378" i="1"/>
  <c r="U284" i="21" s="1"/>
  <c r="X284" i="21" s="1"/>
  <c r="AV654" i="1"/>
  <c r="AV190" i="1"/>
  <c r="AY190" i="1"/>
  <c r="L358" i="21"/>
  <c r="T358" i="21" s="1"/>
  <c r="AY463" i="1"/>
  <c r="U358" i="21" s="1"/>
  <c r="X358" i="21" s="1"/>
  <c r="AV191" i="1"/>
  <c r="AY191" i="1"/>
  <c r="AV277" i="1"/>
  <c r="J290" i="21" s="1"/>
  <c r="AY277" i="1"/>
  <c r="U290" i="21" s="1"/>
  <c r="X290" i="21" s="1"/>
  <c r="AV536" i="1"/>
  <c r="AY536" i="1"/>
  <c r="L69" i="21"/>
  <c r="T69" i="21" s="1"/>
  <c r="AY370" i="1"/>
  <c r="U69" i="21" s="1"/>
  <c r="X69" i="21" s="1"/>
  <c r="L158" i="21"/>
  <c r="T158" i="21" s="1"/>
  <c r="AY225" i="1"/>
  <c r="U158" i="21" s="1"/>
  <c r="X158" i="21" s="1"/>
  <c r="AV607" i="1"/>
  <c r="AY607" i="1"/>
  <c r="AV524" i="1"/>
  <c r="AY524" i="1"/>
  <c r="AV57" i="1"/>
  <c r="AY57" i="1"/>
  <c r="AV475" i="1"/>
  <c r="AY475" i="1"/>
  <c r="U413" i="21" s="1"/>
  <c r="X413" i="21" s="1"/>
  <c r="AV432" i="1"/>
  <c r="AY432" i="1"/>
  <c r="AV147" i="1"/>
  <c r="AY147" i="1"/>
  <c r="AV612" i="1"/>
  <c r="AY612" i="1"/>
  <c r="AV566" i="1"/>
  <c r="AY566" i="1"/>
  <c r="AV262" i="1"/>
  <c r="AY262" i="1"/>
  <c r="AV519" i="1"/>
  <c r="AY519" i="1"/>
  <c r="AV14" i="1"/>
  <c r="AY14" i="1"/>
  <c r="U172" i="21" s="1"/>
  <c r="X172" i="21" s="1"/>
  <c r="AV306" i="1"/>
  <c r="AY306" i="1"/>
  <c r="AV427" i="1"/>
  <c r="AY427" i="1"/>
  <c r="AV686" i="1"/>
  <c r="AY686" i="1"/>
  <c r="AV477" i="1"/>
  <c r="AY477" i="1"/>
  <c r="AV264" i="1"/>
  <c r="AY264" i="1"/>
  <c r="L186" i="21"/>
  <c r="T186" i="21" s="1"/>
  <c r="AY697" i="1"/>
  <c r="U186" i="21" s="1"/>
  <c r="X186" i="21" s="1"/>
  <c r="AV347" i="1"/>
  <c r="J80" i="21" s="1"/>
  <c r="AY347" i="1"/>
  <c r="U80" i="21" s="1"/>
  <c r="X80" i="21" s="1"/>
  <c r="L338" i="21"/>
  <c r="T338" i="21" s="1"/>
  <c r="AY445" i="1"/>
  <c r="U338" i="21" s="1"/>
  <c r="X338" i="21" s="1"/>
  <c r="AV619" i="1"/>
  <c r="J323" i="21" s="1"/>
  <c r="AY619" i="1"/>
  <c r="U323" i="21" s="1"/>
  <c r="X323" i="21" s="1"/>
  <c r="L174" i="21"/>
  <c r="T174" i="21" s="1"/>
  <c r="AY12" i="1"/>
  <c r="U174" i="21" s="1"/>
  <c r="X174" i="21" s="1"/>
  <c r="AV127" i="1"/>
  <c r="J280" i="21" s="1"/>
  <c r="AY127" i="1"/>
  <c r="U280" i="21" s="1"/>
  <c r="X280" i="21" s="1"/>
  <c r="L339" i="21"/>
  <c r="T339" i="21" s="1"/>
  <c r="AY447" i="1"/>
  <c r="U339" i="21" s="1"/>
  <c r="X339" i="21" s="1"/>
  <c r="AV564" i="1"/>
  <c r="J60" i="21" s="1"/>
  <c r="AY564" i="1"/>
  <c r="U60" i="21" s="1"/>
  <c r="X60" i="21" s="1"/>
  <c r="AV114" i="1"/>
  <c r="J247" i="21" s="1"/>
  <c r="AY114" i="1"/>
  <c r="U247" i="21" s="1"/>
  <c r="X247" i="21" s="1"/>
  <c r="L318" i="21"/>
  <c r="T318" i="21" s="1"/>
  <c r="AY92" i="1"/>
  <c r="U318" i="21" s="1"/>
  <c r="X318" i="21" s="1"/>
  <c r="AV185" i="1"/>
  <c r="AY185" i="1"/>
  <c r="AV525" i="1"/>
  <c r="AY525" i="1"/>
  <c r="AV416" i="1"/>
  <c r="AY416" i="1"/>
  <c r="AV411" i="1"/>
  <c r="AY411" i="1"/>
  <c r="AV529" i="1"/>
  <c r="AY529" i="1"/>
  <c r="L322" i="21"/>
  <c r="T322" i="21" s="1"/>
  <c r="AY618" i="1"/>
  <c r="U322" i="21" s="1"/>
  <c r="X322" i="21" s="1"/>
  <c r="AV481" i="1"/>
  <c r="AY481" i="1"/>
  <c r="AV351" i="1"/>
  <c r="AY351" i="1"/>
  <c r="AV327" i="1"/>
  <c r="AY327" i="1"/>
  <c r="U209" i="21" s="1"/>
  <c r="X209" i="21" s="1"/>
  <c r="AV298" i="1"/>
  <c r="AY298" i="1"/>
  <c r="AV31" i="1"/>
  <c r="AY31" i="1"/>
  <c r="AV735" i="1"/>
  <c r="AY735" i="1"/>
  <c r="AV27" i="1"/>
  <c r="AY27" i="1"/>
  <c r="AU48" i="1"/>
  <c r="AY48" i="1" s="1"/>
  <c r="U44" i="21" s="1"/>
  <c r="X44" i="21" s="1"/>
  <c r="AU532" i="1"/>
  <c r="AY532" i="1" s="1"/>
  <c r="AU510" i="1"/>
  <c r="AY510" i="1" s="1"/>
  <c r="U432" i="21" s="1"/>
  <c r="X432" i="21" s="1"/>
  <c r="AU299" i="1"/>
  <c r="AY299" i="1" s="1"/>
  <c r="AU336" i="1"/>
  <c r="AY336" i="1" s="1"/>
  <c r="U271" i="21" s="1"/>
  <c r="X271" i="21" s="1"/>
  <c r="AU133" i="1"/>
  <c r="AY133" i="1" s="1"/>
  <c r="AU55" i="1"/>
  <c r="AY55" i="1" s="1"/>
  <c r="AU284" i="1"/>
  <c r="AY284" i="1" s="1"/>
  <c r="U94" i="21" s="1"/>
  <c r="X94" i="21" s="1"/>
  <c r="AU363" i="1"/>
  <c r="AY363" i="1" s="1"/>
  <c r="AU576" i="1"/>
  <c r="AY576" i="1" s="1"/>
  <c r="AU523" i="1"/>
  <c r="AY523" i="1" s="1"/>
  <c r="AU578" i="1"/>
  <c r="AY578" i="1" s="1"/>
  <c r="AU214" i="1"/>
  <c r="AU501" i="1"/>
  <c r="AY501" i="1" s="1"/>
  <c r="U429" i="21" s="1"/>
  <c r="X429" i="21" s="1"/>
  <c r="AU338" i="1"/>
  <c r="AY338" i="1" s="1"/>
  <c r="AU713" i="1"/>
  <c r="AY713" i="1" s="1"/>
  <c r="AU30" i="1"/>
  <c r="AY30" i="1" s="1"/>
  <c r="AV714" i="1"/>
  <c r="AU146" i="1"/>
  <c r="AU164" i="1"/>
  <c r="AU116" i="1"/>
  <c r="AY116" i="1" s="1"/>
  <c r="AU95" i="1"/>
  <c r="AU660" i="1"/>
  <c r="AU366" i="1"/>
  <c r="AU340" i="1"/>
  <c r="AY340" i="1" s="1"/>
  <c r="U72" i="21" s="1"/>
  <c r="X72" i="21" s="1"/>
  <c r="AU418" i="1"/>
  <c r="AY418" i="1" s="1"/>
  <c r="AU361" i="1"/>
  <c r="AU436" i="1"/>
  <c r="AY436" i="1" s="1"/>
  <c r="U204" i="21" s="1"/>
  <c r="X204" i="21" s="1"/>
  <c r="AU200" i="1"/>
  <c r="AU326" i="1"/>
  <c r="AY326" i="1" s="1"/>
  <c r="AU23" i="1"/>
  <c r="AY23" i="1" s="1"/>
  <c r="AU565" i="1"/>
  <c r="L50" i="21" s="1"/>
  <c r="T50" i="21" s="1"/>
  <c r="AU72" i="1"/>
  <c r="AU579" i="1"/>
  <c r="AU329" i="1"/>
  <c r="AY329" i="1" s="1"/>
  <c r="U211" i="21" s="1"/>
  <c r="X211" i="21" s="1"/>
  <c r="AU722" i="1"/>
  <c r="AY722" i="1" s="1"/>
  <c r="AU315" i="1"/>
  <c r="AU453" i="1"/>
  <c r="AY453" i="1" s="1"/>
  <c r="U355" i="21" s="1"/>
  <c r="X355" i="21" s="1"/>
  <c r="AU85" i="1"/>
  <c r="AY85" i="1" s="1"/>
  <c r="U91" i="21" s="1"/>
  <c r="X91" i="21" s="1"/>
  <c r="L323" i="21"/>
  <c r="T323" i="21" s="1"/>
  <c r="AU121" i="1"/>
  <c r="AY121" i="1" s="1"/>
  <c r="AU632" i="1"/>
  <c r="AY632" i="1" s="1"/>
  <c r="AU34" i="1"/>
  <c r="AY34" i="1" s="1"/>
  <c r="U213" i="21" s="1"/>
  <c r="X213" i="21" s="1"/>
  <c r="AU304" i="1"/>
  <c r="L154" i="21" s="1"/>
  <c r="T154" i="21" s="1"/>
  <c r="AU150" i="1"/>
  <c r="AY150" i="1" s="1"/>
  <c r="U349" i="21" s="1"/>
  <c r="X349" i="21" s="1"/>
  <c r="AU491" i="1"/>
  <c r="AU728" i="1"/>
  <c r="AU337" i="1"/>
  <c r="AY337" i="1" s="1"/>
  <c r="U272" i="21" s="1"/>
  <c r="X272" i="21" s="1"/>
  <c r="AU711" i="1"/>
  <c r="AY711" i="1" s="1"/>
  <c r="AU63" i="1"/>
  <c r="AU658" i="1"/>
  <c r="AV597" i="1"/>
  <c r="AU109" i="1"/>
  <c r="AU166" i="1"/>
  <c r="AY166" i="1" s="1"/>
  <c r="U228" i="21" s="1"/>
  <c r="X228" i="21" s="1"/>
  <c r="AU375" i="1"/>
  <c r="AY375" i="1" s="1"/>
  <c r="AU205" i="1"/>
  <c r="AU624" i="1"/>
  <c r="AY624" i="1" s="1"/>
  <c r="AU294" i="1"/>
  <c r="AY294" i="1" s="1"/>
  <c r="AU251" i="1"/>
  <c r="AU106" i="1"/>
  <c r="AU373" i="1"/>
  <c r="AU490" i="1"/>
  <c r="AY490" i="1" s="1"/>
  <c r="AU729" i="1"/>
  <c r="AU267" i="1"/>
  <c r="AY267" i="1" s="1"/>
  <c r="AU484" i="1"/>
  <c r="AU172" i="1"/>
  <c r="AY172" i="1" s="1"/>
  <c r="AU152" i="1"/>
  <c r="L80" i="21"/>
  <c r="T80" i="21" s="1"/>
  <c r="AU345" i="1"/>
  <c r="AU689" i="1"/>
  <c r="L185" i="21" s="1"/>
  <c r="T185" i="21" s="1"/>
  <c r="AU292" i="1"/>
  <c r="AU715" i="1"/>
  <c r="AU537" i="1"/>
  <c r="AY537" i="1" s="1"/>
  <c r="AU567" i="1"/>
  <c r="AY567" i="1" s="1"/>
  <c r="AU270" i="1"/>
  <c r="AY270" i="1" s="1"/>
  <c r="U201" i="21" s="1"/>
  <c r="X201" i="21" s="1"/>
  <c r="AU608" i="1"/>
  <c r="AU99" i="1"/>
  <c r="AU629" i="1"/>
  <c r="AU246" i="1"/>
  <c r="AU310" i="1"/>
  <c r="AU174" i="1"/>
  <c r="AV260" i="1"/>
  <c r="AV138" i="1"/>
  <c r="L247" i="21"/>
  <c r="T247" i="21" s="1"/>
  <c r="AV704" i="1"/>
  <c r="AU25" i="1"/>
  <c r="AY25" i="1" s="1"/>
  <c r="U34" i="21" s="1"/>
  <c r="X34" i="21" s="1"/>
  <c r="AU685" i="1"/>
  <c r="AY685" i="1" s="1"/>
  <c r="AU84" i="1"/>
  <c r="AU454" i="1"/>
  <c r="AY454" i="1" s="1"/>
  <c r="U357" i="21" s="1"/>
  <c r="X357" i="21" s="1"/>
  <c r="AU495" i="1"/>
  <c r="AY495" i="1" s="1"/>
  <c r="AU301" i="1"/>
  <c r="AY301" i="1" s="1"/>
  <c r="AU8" i="1"/>
  <c r="L104" i="21" s="1"/>
  <c r="T104" i="21" s="1"/>
  <c r="AU100" i="1"/>
  <c r="AU422" i="1"/>
  <c r="AY422" i="1" s="1"/>
  <c r="AU198" i="1"/>
  <c r="AU544" i="1"/>
  <c r="AY544" i="1" s="1"/>
  <c r="U20" i="21" s="1"/>
  <c r="X20" i="21" s="1"/>
  <c r="AU469" i="1"/>
  <c r="AU33" i="1"/>
  <c r="AU558" i="1"/>
  <c r="AY558" i="1" s="1"/>
  <c r="U28" i="21" s="1"/>
  <c r="X28" i="21" s="1"/>
  <c r="AU397" i="1"/>
  <c r="AY397" i="1" s="1"/>
  <c r="AU75" i="1"/>
  <c r="AY75" i="1" s="1"/>
  <c r="AU144" i="1"/>
  <c r="AY144" i="1" s="1"/>
  <c r="U115" i="21" s="1"/>
  <c r="X115" i="21" s="1"/>
  <c r="AU129" i="1"/>
  <c r="AU255" i="1"/>
  <c r="AU513" i="1"/>
  <c r="AU11" i="1"/>
  <c r="L173" i="21" s="1"/>
  <c r="T173" i="21" s="1"/>
  <c r="AU372" i="1"/>
  <c r="AU382" i="1"/>
  <c r="AY382" i="1" s="1"/>
  <c r="U70" i="21" s="1"/>
  <c r="X70" i="21" s="1"/>
  <c r="AU723" i="1"/>
  <c r="AY723" i="1" s="1"/>
  <c r="AU308" i="1"/>
  <c r="AU192" i="1"/>
  <c r="AU41" i="1"/>
  <c r="AU248" i="1"/>
  <c r="AU588" i="1"/>
  <c r="AY588" i="1" s="1"/>
  <c r="U383" i="21" s="1"/>
  <c r="X383" i="21" s="1"/>
  <c r="AU573" i="1"/>
  <c r="AU538" i="1"/>
  <c r="AU359" i="1"/>
  <c r="AU730" i="1"/>
  <c r="L280" i="21"/>
  <c r="T280" i="21" s="1"/>
  <c r="AU698" i="1"/>
  <c r="AV698" i="1" s="1"/>
  <c r="J307" i="21" s="1"/>
  <c r="AU663" i="1"/>
  <c r="AY663" i="1" s="1"/>
  <c r="U449" i="21" s="1"/>
  <c r="X449" i="21" s="1"/>
  <c r="AV540" i="1"/>
  <c r="AU712" i="1"/>
  <c r="AV697" i="1"/>
  <c r="J186" i="21" s="1"/>
  <c r="AU598" i="1"/>
  <c r="AY598" i="1" s="1"/>
  <c r="AU19" i="1"/>
  <c r="AY19" i="1" s="1"/>
  <c r="AU474" i="1"/>
  <c r="AU487" i="1"/>
  <c r="AY487" i="1" s="1"/>
  <c r="U419" i="21" s="1"/>
  <c r="X419" i="21" s="1"/>
  <c r="AU353" i="1"/>
  <c r="AU364" i="1"/>
  <c r="AY364" i="1" s="1"/>
  <c r="AU240" i="1"/>
  <c r="AU381" i="1"/>
  <c r="AY381" i="1" s="1"/>
  <c r="AU276" i="1"/>
  <c r="AU401" i="1"/>
  <c r="AU593" i="1"/>
  <c r="AU673" i="1"/>
  <c r="AV673" i="1" s="1"/>
  <c r="J109" i="21" s="1"/>
  <c r="AU596" i="1"/>
  <c r="AU522" i="1"/>
  <c r="AY522" i="1" s="1"/>
  <c r="AU683" i="1"/>
  <c r="AU610" i="1"/>
  <c r="AU515" i="1"/>
  <c r="AU148" i="1"/>
  <c r="AU465" i="1"/>
  <c r="AU622" i="1"/>
  <c r="AU679" i="1"/>
  <c r="AY679" i="1" s="1"/>
  <c r="AU671" i="1"/>
  <c r="AV671" i="1" s="1"/>
  <c r="J108" i="21" s="1"/>
  <c r="AU254" i="1"/>
  <c r="AY254" i="1" s="1"/>
  <c r="AU424" i="1"/>
  <c r="AY424" i="1" s="1"/>
  <c r="AU508" i="1"/>
  <c r="AY508" i="1" s="1"/>
  <c r="AU572" i="1"/>
  <c r="AY572" i="1" s="1"/>
  <c r="AV434" i="1"/>
  <c r="AV514" i="1"/>
  <c r="AU119" i="1"/>
  <c r="AU446" i="1"/>
  <c r="AV446" i="1" s="1"/>
  <c r="J340" i="21" s="1"/>
  <c r="L107" i="21"/>
  <c r="T107" i="21" s="1"/>
  <c r="L153" i="21"/>
  <c r="T153" i="21" s="1"/>
  <c r="AV79" i="1"/>
  <c r="AV479" i="1"/>
  <c r="AU450" i="1"/>
  <c r="AY450" i="1" s="1"/>
  <c r="U352" i="21" s="1"/>
  <c r="X352" i="21" s="1"/>
  <c r="AU677" i="1"/>
  <c r="AY677" i="1" s="1"/>
  <c r="U168" i="21" s="1"/>
  <c r="X168" i="21" s="1"/>
  <c r="AU350" i="1"/>
  <c r="AY350" i="1" s="1"/>
  <c r="AU6" i="1"/>
  <c r="AY6" i="1" s="1"/>
  <c r="AU184" i="1"/>
  <c r="AU13" i="1"/>
  <c r="AU530" i="1"/>
  <c r="AY530" i="1" s="1"/>
  <c r="AU124" i="1"/>
  <c r="AU183" i="1"/>
  <c r="AU455" i="1"/>
  <c r="AY455" i="1" s="1"/>
  <c r="U356" i="21" s="1"/>
  <c r="X356" i="21" s="1"/>
  <c r="AU265" i="1"/>
  <c r="AY265" i="1" s="1"/>
  <c r="AU428" i="1"/>
  <c r="AU312" i="1"/>
  <c r="AU50" i="1"/>
  <c r="AV406" i="1"/>
  <c r="AU45" i="1"/>
  <c r="AV445" i="1"/>
  <c r="J338" i="21" s="1"/>
  <c r="AU233" i="1"/>
  <c r="AY233" i="1" s="1"/>
  <c r="AV505" i="1"/>
  <c r="AU193" i="1"/>
  <c r="AV559" i="1"/>
  <c r="AV724" i="1"/>
  <c r="L373" i="21"/>
  <c r="T373" i="21" s="1"/>
  <c r="AV249" i="1"/>
  <c r="AV574" i="1"/>
  <c r="J54" i="21" s="1"/>
  <c r="L54" i="21"/>
  <c r="T54" i="21" s="1"/>
  <c r="AV36" i="1"/>
  <c r="L181" i="21"/>
  <c r="T181" i="21" s="1"/>
  <c r="AV412" i="1"/>
  <c r="L354" i="21"/>
  <c r="T354" i="21" s="1"/>
  <c r="AV452" i="1"/>
  <c r="J354" i="21" s="1"/>
  <c r="AV250" i="1"/>
  <c r="AU290" i="1"/>
  <c r="AY290" i="1" s="1"/>
  <c r="AU384" i="1"/>
  <c r="AY384" i="1" s="1"/>
  <c r="U9" i="21" s="1"/>
  <c r="X9" i="21" s="1"/>
  <c r="AU725" i="1"/>
  <c r="AU157" i="1"/>
  <c r="AY157" i="1" s="1"/>
  <c r="AU676" i="1"/>
  <c r="AY676" i="1" s="1"/>
  <c r="U167" i="21" s="1"/>
  <c r="X167" i="21" s="1"/>
  <c r="AU171" i="1"/>
  <c r="AY171" i="1" s="1"/>
  <c r="U239" i="21" s="1"/>
  <c r="X239" i="21" s="1"/>
  <c r="AU211" i="1"/>
  <c r="AU437" i="1"/>
  <c r="AU494" i="1"/>
  <c r="AY494" i="1" s="1"/>
  <c r="U427" i="21" s="1"/>
  <c r="X427" i="21" s="1"/>
  <c r="AU503" i="1"/>
  <c r="AU472" i="1"/>
  <c r="AU130" i="1"/>
  <c r="AY130" i="1" s="1"/>
  <c r="AU611" i="1"/>
  <c r="AY611" i="1" s="1"/>
  <c r="AU118" i="1"/>
  <c r="AY118" i="1" s="1"/>
  <c r="AU643" i="1"/>
  <c r="AY643" i="1" s="1"/>
  <c r="AU599" i="1"/>
  <c r="AY599" i="1" s="1"/>
  <c r="AU134" i="1"/>
  <c r="AU169" i="1"/>
  <c r="AU545" i="1"/>
  <c r="AY545" i="1" s="1"/>
  <c r="U21" i="21" s="1"/>
  <c r="X21" i="21" s="1"/>
  <c r="AU467" i="1"/>
  <c r="AY467" i="1" s="1"/>
  <c r="AU107" i="1"/>
  <c r="AY107" i="1" s="1"/>
  <c r="U254" i="21" s="1"/>
  <c r="X254" i="21" s="1"/>
  <c r="AU256" i="1"/>
  <c r="AV678" i="1"/>
  <c r="AU421" i="1"/>
  <c r="AY421" i="1" s="1"/>
  <c r="U150" i="21" s="1"/>
  <c r="X150" i="21" s="1"/>
  <c r="AU546" i="1"/>
  <c r="AU68" i="1"/>
  <c r="AY68" i="1" s="1"/>
  <c r="U294" i="21" s="1"/>
  <c r="X294" i="21" s="1"/>
  <c r="AV12" i="1"/>
  <c r="J174" i="21" s="1"/>
  <c r="L60" i="21"/>
  <c r="T60" i="21" s="1"/>
  <c r="AV300" i="1"/>
  <c r="AV554" i="1"/>
  <c r="L315" i="21"/>
  <c r="T315" i="21" s="1"/>
  <c r="AV15" i="1"/>
  <c r="J315" i="21" s="1"/>
  <c r="AV155" i="1"/>
  <c r="L410" i="21"/>
  <c r="T410" i="21" s="1"/>
  <c r="AV101" i="1"/>
  <c r="J410" i="21" s="1"/>
  <c r="AV195" i="1"/>
  <c r="AV483" i="1"/>
  <c r="J421" i="21" s="1"/>
  <c r="AV656" i="1"/>
  <c r="L14" i="21"/>
  <c r="T14" i="21" s="1"/>
  <c r="AV389" i="1"/>
  <c r="J14" i="21" s="1"/>
  <c r="AV426" i="1"/>
  <c r="AU482" i="1"/>
  <c r="L422" i="21" s="1"/>
  <c r="T422" i="21" s="1"/>
  <c r="AU462" i="1"/>
  <c r="AU407" i="1"/>
  <c r="AY407" i="1" s="1"/>
  <c r="AU258" i="1"/>
  <c r="AU227" i="1"/>
  <c r="AY227" i="1" s="1"/>
  <c r="U160" i="21" s="1"/>
  <c r="X160" i="21" s="1"/>
  <c r="AU126" i="1"/>
  <c r="AU637" i="1"/>
  <c r="AY637" i="1" s="1"/>
  <c r="AU623" i="1"/>
  <c r="AU26" i="1"/>
  <c r="AU132" i="1"/>
  <c r="AY132" i="1" s="1"/>
  <c r="AU674" i="1"/>
  <c r="AV582" i="1"/>
  <c r="AU96" i="1"/>
  <c r="AV303" i="1"/>
  <c r="J153" i="21" s="1"/>
  <c r="AV694" i="1"/>
  <c r="J181" i="21" s="1"/>
  <c r="AU602" i="1"/>
  <c r="AU581" i="1"/>
  <c r="AU263" i="1"/>
  <c r="AU425" i="1"/>
  <c r="AY425" i="1" s="1"/>
  <c r="AU701" i="1"/>
  <c r="AU283" i="1"/>
  <c r="AU314" i="1"/>
  <c r="AU693" i="1"/>
  <c r="AU330" i="1"/>
  <c r="AY330" i="1" s="1"/>
  <c r="AV670" i="1"/>
  <c r="J107" i="21" s="1"/>
  <c r="AV521" i="1"/>
  <c r="AV688" i="1"/>
  <c r="AV636" i="1"/>
  <c r="AV488" i="1"/>
  <c r="J423" i="21" s="1"/>
  <c r="L423" i="21"/>
  <c r="T423" i="21" s="1"/>
  <c r="L200" i="21"/>
  <c r="T200" i="21" s="1"/>
  <c r="AV65" i="1"/>
  <c r="J200" i="21" s="1"/>
  <c r="AV553" i="1"/>
  <c r="L341" i="21"/>
  <c r="T341" i="21" s="1"/>
  <c r="AV444" i="1"/>
  <c r="J341" i="21" s="1"/>
  <c r="AV542" i="1"/>
  <c r="L68" i="21"/>
  <c r="T68" i="21" s="1"/>
  <c r="AV324" i="1"/>
  <c r="J68" i="21" s="1"/>
  <c r="AV485" i="1"/>
  <c r="AV587" i="1"/>
  <c r="AV409" i="1"/>
  <c r="J42" i="21" s="1"/>
  <c r="L42" i="21"/>
  <c r="T42" i="21" s="1"/>
  <c r="AV352" i="1"/>
  <c r="AV709" i="1"/>
  <c r="AV497" i="1"/>
  <c r="L178" i="21"/>
  <c r="T178" i="21" s="1"/>
  <c r="AV234" i="1"/>
  <c r="J178" i="21" s="1"/>
  <c r="AV165" i="1"/>
  <c r="L12" i="21"/>
  <c r="T12" i="21" s="1"/>
  <c r="AV387" i="1"/>
  <c r="J12" i="21" s="1"/>
  <c r="L286" i="21"/>
  <c r="T286" i="21" s="1"/>
  <c r="AV278" i="1"/>
  <c r="J286" i="21" s="1"/>
  <c r="AV59" i="1"/>
  <c r="L387" i="21"/>
  <c r="T387" i="21" s="1"/>
  <c r="AV594" i="1"/>
  <c r="J387" i="21" s="1"/>
  <c r="L11" i="21"/>
  <c r="T11" i="21" s="1"/>
  <c r="AV386" i="1"/>
  <c r="J11" i="21" s="1"/>
  <c r="L305" i="21"/>
  <c r="T305" i="21" s="1"/>
  <c r="AV199" i="1"/>
  <c r="AV441" i="1"/>
  <c r="L214" i="21"/>
  <c r="T214" i="21" s="1"/>
  <c r="AV29" i="1"/>
  <c r="AV601" i="1"/>
  <c r="AV32" i="1"/>
  <c r="J215" i="21" s="1"/>
  <c r="L215" i="21"/>
  <c r="T215" i="21" s="1"/>
  <c r="AV206" i="1"/>
  <c r="J88" i="21" s="1"/>
  <c r="L88" i="21"/>
  <c r="T88" i="21" s="1"/>
  <c r="L202" i="21"/>
  <c r="T202" i="21" s="1"/>
  <c r="AV271" i="1"/>
  <c r="J202" i="21" s="1"/>
  <c r="L369" i="21"/>
  <c r="T369" i="21" s="1"/>
  <c r="AV402" i="1"/>
  <c r="J369" i="21" s="1"/>
  <c r="L250" i="21"/>
  <c r="T250" i="21" s="1"/>
  <c r="AV103" i="1"/>
  <c r="J250" i="21" s="1"/>
  <c r="AV181" i="1"/>
  <c r="L303" i="21"/>
  <c r="T303" i="21" s="1"/>
  <c r="AV197" i="1"/>
  <c r="J303" i="21" s="1"/>
  <c r="AU21" i="1"/>
  <c r="AY21" i="1" s="1"/>
  <c r="U35" i="21" s="1"/>
  <c r="X35" i="21" s="1"/>
  <c r="AU430" i="1"/>
  <c r="AU302" i="1"/>
  <c r="AY302" i="1" s="1"/>
  <c r="U152" i="21" s="1"/>
  <c r="X152" i="21" s="1"/>
  <c r="AU218" i="1"/>
  <c r="AU287" i="1"/>
  <c r="AU634" i="1"/>
  <c r="AV154" i="1"/>
  <c r="AV318" i="1"/>
  <c r="AV600" i="1"/>
  <c r="AV266" i="1"/>
  <c r="AV555" i="1"/>
  <c r="AV18" i="1"/>
  <c r="AV531" i="1"/>
  <c r="AV528" i="1"/>
  <c r="AV201" i="1"/>
  <c r="AU630" i="1"/>
  <c r="AU734" i="1"/>
  <c r="AU403" i="1"/>
  <c r="AV447" i="1"/>
  <c r="J339" i="21" s="1"/>
  <c r="L421" i="21"/>
  <c r="T421" i="21" s="1"/>
  <c r="L284" i="21"/>
  <c r="T284" i="21" s="1"/>
  <c r="AV74" i="1"/>
  <c r="J373" i="21" s="1"/>
  <c r="L139" i="21"/>
  <c r="T139" i="21" s="1"/>
  <c r="L290" i="21"/>
  <c r="T290" i="21" s="1"/>
  <c r="AU293" i="1"/>
  <c r="AY293" i="1" s="1"/>
  <c r="U122" i="21" s="1"/>
  <c r="X122" i="21" s="1"/>
  <c r="AU141" i="1"/>
  <c r="AU247" i="1"/>
  <c r="AY247" i="1" s="1"/>
  <c r="U144" i="21" s="1"/>
  <c r="X144" i="21" s="1"/>
  <c r="AU320" i="1"/>
  <c r="AY320" i="1" s="1"/>
  <c r="U67" i="21" s="1"/>
  <c r="X67" i="21" s="1"/>
  <c r="AU38" i="1"/>
  <c r="AY38" i="1" s="1"/>
  <c r="U217" i="21" s="1"/>
  <c r="X217" i="21" s="1"/>
  <c r="AU202" i="1"/>
  <c r="AY202" i="1" s="1"/>
  <c r="AU640" i="1"/>
  <c r="AY640" i="1" s="1"/>
  <c r="AU209" i="1"/>
  <c r="AY209" i="1" s="1"/>
  <c r="U99" i="21" s="1"/>
  <c r="X99" i="21" s="1"/>
  <c r="AU563" i="1"/>
  <c r="AY563" i="1" s="1"/>
  <c r="U59" i="21" s="1"/>
  <c r="X59" i="21" s="1"/>
  <c r="AU80" i="1"/>
  <c r="AY80" i="1" s="1"/>
  <c r="AU82" i="1"/>
  <c r="AY82" i="1" s="1"/>
  <c r="U92" i="21" s="1"/>
  <c r="X92" i="21" s="1"/>
  <c r="AU511" i="1"/>
  <c r="AU37" i="1"/>
  <c r="AU568" i="1"/>
  <c r="AY568" i="1" s="1"/>
  <c r="AU621" i="1"/>
  <c r="AU738" i="1"/>
  <c r="AU638" i="1"/>
  <c r="AY638" i="1" s="1"/>
  <c r="U129" i="21" s="1"/>
  <c r="X129" i="21" s="1"/>
  <c r="AV153" i="1"/>
  <c r="AV177" i="1"/>
  <c r="AU586" i="1"/>
  <c r="AU595" i="1"/>
  <c r="AU535" i="1"/>
  <c r="AY535" i="1" s="1"/>
  <c r="AU357" i="1"/>
  <c r="AU236" i="1"/>
  <c r="AY236" i="1" s="1"/>
  <c r="U180" i="21" s="1"/>
  <c r="X180" i="21" s="1"/>
  <c r="AS1" i="1"/>
  <c r="AU47" i="1"/>
  <c r="L183" i="21"/>
  <c r="T183" i="21" s="1"/>
  <c r="AU94" i="1"/>
  <c r="AY94" i="1" s="1"/>
  <c r="AU16" i="1"/>
  <c r="AU56" i="1"/>
  <c r="AU143" i="1"/>
  <c r="AY143" i="1" s="1"/>
  <c r="U114" i="21" s="1"/>
  <c r="X114" i="21" s="1"/>
  <c r="AU229" i="1"/>
  <c r="AU104" i="1"/>
  <c r="AU17" i="1"/>
  <c r="AY17" i="1" s="1"/>
  <c r="AU639" i="1"/>
  <c r="AY639" i="1" s="1"/>
  <c r="L302" i="21"/>
  <c r="T302" i="21" s="1"/>
  <c r="AV196" i="1"/>
  <c r="J302" i="21" s="1"/>
  <c r="L344" i="21"/>
  <c r="T344" i="21" s="1"/>
  <c r="AV145" i="1"/>
  <c r="AV646" i="1"/>
  <c r="J438" i="21" s="1"/>
  <c r="L309" i="21"/>
  <c r="T309" i="21" s="1"/>
  <c r="AV707" i="1"/>
  <c r="J309" i="21" s="1"/>
  <c r="L125" i="21"/>
  <c r="T125" i="21" s="1"/>
  <c r="AV296" i="1"/>
  <c r="J125" i="21" s="1"/>
  <c r="L210" i="21"/>
  <c r="T210" i="21" s="1"/>
  <c r="AV328" i="1"/>
  <c r="J210" i="21" s="1"/>
  <c r="L425" i="21"/>
  <c r="T425" i="21" s="1"/>
  <c r="AV492" i="1"/>
  <c r="J425" i="21" s="1"/>
  <c r="L100" i="21"/>
  <c r="T100" i="21" s="1"/>
  <c r="AV210" i="1"/>
  <c r="J100" i="21" s="1"/>
  <c r="L331" i="21"/>
  <c r="T331" i="21" s="1"/>
  <c r="AV721" i="1"/>
  <c r="J331" i="21" s="1"/>
  <c r="L360" i="21"/>
  <c r="T360" i="21" s="1"/>
  <c r="AV459" i="1"/>
  <c r="J360" i="21" s="1"/>
  <c r="L90" i="21"/>
  <c r="T90" i="21" s="1"/>
  <c r="AV81" i="1"/>
  <c r="J90" i="21" s="1"/>
  <c r="AV43" i="1"/>
  <c r="J38" i="21" s="1"/>
  <c r="L38" i="21"/>
  <c r="T38" i="21" s="1"/>
  <c r="L236" i="21"/>
  <c r="T236" i="21" s="1"/>
  <c r="AV176" i="1"/>
  <c r="L413" i="21"/>
  <c r="T413" i="21" s="1"/>
  <c r="AV471" i="1"/>
  <c r="J413" i="21" s="1"/>
  <c r="L402" i="21"/>
  <c r="T402" i="21" s="1"/>
  <c r="AV179" i="1"/>
  <c r="J402" i="21" s="1"/>
  <c r="L56" i="21"/>
  <c r="T56" i="21" s="1"/>
  <c r="AV575" i="1"/>
  <c r="J56" i="21" s="1"/>
  <c r="L418" i="21"/>
  <c r="T418" i="21" s="1"/>
  <c r="AV486" i="1"/>
  <c r="J418" i="21" s="1"/>
  <c r="L116" i="21"/>
  <c r="T116" i="21" s="1"/>
  <c r="AV222" i="1"/>
  <c r="J116" i="21" s="1"/>
  <c r="L143" i="21"/>
  <c r="T143" i="21" s="1"/>
  <c r="AV259" i="1"/>
  <c r="J143" i="21" s="1"/>
  <c r="L375" i="21"/>
  <c r="T375" i="21" s="1"/>
  <c r="AV78" i="1"/>
  <c r="J375" i="21" s="1"/>
  <c r="L105" i="21"/>
  <c r="T105" i="21" s="1"/>
  <c r="AV7" i="1"/>
  <c r="J105" i="21" s="1"/>
  <c r="AV257" i="1"/>
  <c r="J142" i="21" s="1"/>
  <c r="L142" i="21"/>
  <c r="T142" i="21" s="1"/>
  <c r="AV509" i="1"/>
  <c r="J435" i="21" s="1"/>
  <c r="L435" i="21"/>
  <c r="T435" i="21" s="1"/>
  <c r="L41" i="21"/>
  <c r="T41" i="21" s="1"/>
  <c r="AV408" i="1"/>
  <c r="L431" i="21"/>
  <c r="T431" i="21" s="1"/>
  <c r="AV504" i="1"/>
  <c r="J431" i="21" s="1"/>
  <c r="L261" i="21"/>
  <c r="T261" i="21" s="1"/>
  <c r="AV112" i="1"/>
  <c r="J261" i="21" s="1"/>
  <c r="AV122" i="1"/>
  <c r="J274" i="21" s="1"/>
  <c r="L274" i="21"/>
  <c r="T274" i="21" s="1"/>
  <c r="L52" i="21"/>
  <c r="T52" i="21" s="1"/>
  <c r="AV561" i="1"/>
  <c r="J52" i="21" s="1"/>
  <c r="L133" i="21"/>
  <c r="T133" i="21" s="1"/>
  <c r="AV415" i="1"/>
  <c r="J133" i="21" s="1"/>
  <c r="AV476" i="1"/>
  <c r="J414" i="21" s="1"/>
  <c r="L414" i="21"/>
  <c r="T414" i="21" s="1"/>
  <c r="L7" i="21"/>
  <c r="T7" i="21" s="1"/>
  <c r="AV659" i="1"/>
  <c r="J7" i="21" s="1"/>
  <c r="L285" i="21"/>
  <c r="T285" i="21" s="1"/>
  <c r="AV379" i="1"/>
  <c r="J285" i="21" s="1"/>
  <c r="AV92" i="1"/>
  <c r="J318" i="21" s="1"/>
  <c r="AU732" i="1"/>
  <c r="AY732" i="1" s="1"/>
  <c r="AV660" i="1"/>
  <c r="J8" i="21" s="1"/>
  <c r="AV60" i="1"/>
  <c r="J137" i="21" s="1"/>
  <c r="L137" i="21"/>
  <c r="T137" i="21" s="1"/>
  <c r="AV34" i="1"/>
  <c r="L213" i="21"/>
  <c r="T213" i="21" s="1"/>
  <c r="AV548" i="1"/>
  <c r="J26" i="21" s="1"/>
  <c r="L26" i="21"/>
  <c r="T26" i="21" s="1"/>
  <c r="AV562" i="1"/>
  <c r="J55" i="21" s="1"/>
  <c r="L55" i="21"/>
  <c r="T55" i="21" s="1"/>
  <c r="AV348" i="1"/>
  <c r="J81" i="21" s="1"/>
  <c r="L81" i="21"/>
  <c r="T81" i="21" s="1"/>
  <c r="L420" i="21"/>
  <c r="T420" i="21" s="1"/>
  <c r="AV359" i="1"/>
  <c r="J396" i="21" s="1"/>
  <c r="AV161" i="1"/>
  <c r="J226" i="21" s="1"/>
  <c r="L226" i="21"/>
  <c r="T226" i="21" s="1"/>
  <c r="AV665" i="1"/>
  <c r="J32" i="21" s="1"/>
  <c r="L32" i="21"/>
  <c r="T32" i="21" s="1"/>
  <c r="AV288" i="1"/>
  <c r="L126" i="21"/>
  <c r="T126" i="21" s="1"/>
  <c r="AV551" i="1"/>
  <c r="J29" i="21" s="1"/>
  <c r="L29" i="21"/>
  <c r="T29" i="21" s="1"/>
  <c r="AV388" i="1"/>
  <c r="J13" i="21" s="1"/>
  <c r="L13" i="21"/>
  <c r="T13" i="21" s="1"/>
  <c r="AV289" i="1"/>
  <c r="J127" i="21" s="1"/>
  <c r="L127" i="21"/>
  <c r="T127" i="21" s="1"/>
  <c r="AV117" i="1"/>
  <c r="J249" i="21" s="1"/>
  <c r="L249" i="21"/>
  <c r="T249" i="21" s="1"/>
  <c r="AV238" i="1"/>
  <c r="J194" i="21" s="1"/>
  <c r="L194" i="21"/>
  <c r="T194" i="21" s="1"/>
  <c r="AV160" i="1"/>
  <c r="J225" i="21" s="1"/>
  <c r="L225" i="21"/>
  <c r="T225" i="21" s="1"/>
  <c r="AV231" i="1"/>
  <c r="J163" i="21" s="1"/>
  <c r="L163" i="21"/>
  <c r="T163" i="21" s="1"/>
  <c r="AV385" i="1"/>
  <c r="J10" i="21" s="1"/>
  <c r="L10" i="21"/>
  <c r="T10" i="21" s="1"/>
  <c r="AV666" i="1"/>
  <c r="J31" i="21" s="1"/>
  <c r="L31" i="21"/>
  <c r="T31" i="21" s="1"/>
  <c r="AV557" i="1"/>
  <c r="J25" i="21" s="1"/>
  <c r="L25" i="21"/>
  <c r="T25" i="21" s="1"/>
  <c r="AV76" i="1"/>
  <c r="J374" i="21" s="1"/>
  <c r="L374" i="21"/>
  <c r="T374" i="21" s="1"/>
  <c r="AV615" i="1"/>
  <c r="J221" i="21" s="1"/>
  <c r="L221" i="21"/>
  <c r="T221" i="21" s="1"/>
  <c r="AV226" i="1"/>
  <c r="J159" i="21" s="1"/>
  <c r="L159" i="21"/>
  <c r="T159" i="21" s="1"/>
  <c r="AV604" i="1"/>
  <c r="J191" i="21" s="1"/>
  <c r="L191" i="21"/>
  <c r="T191" i="21" s="1"/>
  <c r="AV167" i="1"/>
  <c r="J230" i="21" s="1"/>
  <c r="L230" i="21"/>
  <c r="T230" i="21" s="1"/>
  <c r="AV502" i="1"/>
  <c r="J430" i="21" s="1"/>
  <c r="L430" i="21"/>
  <c r="T430" i="21" s="1"/>
  <c r="AV239" i="1"/>
  <c r="J195" i="21" s="1"/>
  <c r="L195" i="21"/>
  <c r="T195" i="21" s="1"/>
  <c r="AV24" i="1"/>
  <c r="AV541" i="1"/>
  <c r="J18" i="21" s="1"/>
  <c r="L18" i="21"/>
  <c r="T18" i="21" s="1"/>
  <c r="AV170" i="1"/>
  <c r="J241" i="21" s="1"/>
  <c r="L241" i="21"/>
  <c r="T241" i="21" s="1"/>
  <c r="AV343" i="1"/>
  <c r="J74" i="21" s="1"/>
  <c r="L74" i="21"/>
  <c r="T74" i="21" s="1"/>
  <c r="AV49" i="1"/>
  <c r="J45" i="21" s="1"/>
  <c r="L45" i="21"/>
  <c r="T45" i="21" s="1"/>
  <c r="AV331" i="1"/>
  <c r="J212" i="21" s="1"/>
  <c r="L212" i="21"/>
  <c r="T212" i="21" s="1"/>
  <c r="AV73" i="1"/>
  <c r="J372" i="21" s="1"/>
  <c r="L372" i="21"/>
  <c r="T372" i="21" s="1"/>
  <c r="AV669" i="1"/>
  <c r="L110" i="21"/>
  <c r="T110" i="21" s="1"/>
  <c r="AV323" i="1"/>
  <c r="J63" i="21" s="1"/>
  <c r="L63" i="21"/>
  <c r="T63" i="21" s="1"/>
  <c r="AV110" i="1"/>
  <c r="J258" i="21" s="1"/>
  <c r="L258" i="21"/>
  <c r="T258" i="21" s="1"/>
  <c r="AV325" i="1"/>
  <c r="J209" i="21" s="1"/>
  <c r="L209" i="21"/>
  <c r="T209" i="21" s="1"/>
  <c r="AV111" i="1"/>
  <c r="J260" i="21" s="1"/>
  <c r="L260" i="21"/>
  <c r="T260" i="21" s="1"/>
  <c r="AV51" i="1"/>
  <c r="L136" i="21"/>
  <c r="T136" i="21" s="1"/>
  <c r="AV580" i="1"/>
  <c r="J377" i="21" s="1"/>
  <c r="L377" i="21"/>
  <c r="T377" i="21" s="1"/>
  <c r="AV70" i="1"/>
  <c r="J293" i="21" s="1"/>
  <c r="L293" i="21"/>
  <c r="T293" i="21" s="1"/>
  <c r="AV333" i="1"/>
  <c r="L268" i="21"/>
  <c r="T268" i="21" s="1"/>
  <c r="AV290" i="1"/>
  <c r="AV159" i="1"/>
  <c r="J224" i="21" s="1"/>
  <c r="L224" i="21"/>
  <c r="T224" i="21" s="1"/>
  <c r="AV691" i="1"/>
  <c r="J182" i="21" s="1"/>
  <c r="L182" i="21"/>
  <c r="T182" i="21" s="1"/>
  <c r="L424" i="21"/>
  <c r="T424" i="21" s="1"/>
  <c r="AV295" i="1"/>
  <c r="J124" i="21" s="1"/>
  <c r="L124" i="21"/>
  <c r="T124" i="21" s="1"/>
  <c r="AV124" i="1"/>
  <c r="J276" i="21" s="1"/>
  <c r="AV329" i="1"/>
  <c r="J211" i="21" s="1"/>
  <c r="L211" i="21"/>
  <c r="T211" i="21" s="1"/>
  <c r="L398" i="21"/>
  <c r="T398" i="21" s="1"/>
  <c r="AV270" i="1"/>
  <c r="J201" i="21" s="1"/>
  <c r="L201" i="21"/>
  <c r="T201" i="21" s="1"/>
  <c r="L405" i="21"/>
  <c r="T405" i="21" s="1"/>
  <c r="AV345" i="1"/>
  <c r="J79" i="21" s="1"/>
  <c r="L216" i="21"/>
  <c r="T216" i="21" s="1"/>
  <c r="AV150" i="1"/>
  <c r="J349" i="21" s="1"/>
  <c r="L349" i="21"/>
  <c r="T349" i="21" s="1"/>
  <c r="AV342" i="1"/>
  <c r="J73" i="21" s="1"/>
  <c r="L73" i="21"/>
  <c r="T73" i="21" s="1"/>
  <c r="AV142" i="1"/>
  <c r="J113" i="21" s="1"/>
  <c r="L113" i="21"/>
  <c r="T113" i="21" s="1"/>
  <c r="AV367" i="1"/>
  <c r="J16" i="21" s="1"/>
  <c r="L16" i="21"/>
  <c r="T16" i="21" s="1"/>
  <c r="AV106" i="1"/>
  <c r="J253" i="21" s="1"/>
  <c r="AV40" i="1"/>
  <c r="J219" i="21" s="1"/>
  <c r="L219" i="21"/>
  <c r="T219" i="21" s="1"/>
  <c r="AV180" i="1"/>
  <c r="L404" i="21"/>
  <c r="T404" i="21" s="1"/>
  <c r="AV682" i="1"/>
  <c r="J171" i="21" s="1"/>
  <c r="L171" i="21"/>
  <c r="T171" i="21" s="1"/>
  <c r="L308" i="21"/>
  <c r="T308" i="21" s="1"/>
  <c r="AV123" i="1"/>
  <c r="J275" i="21" s="1"/>
  <c r="L275" i="21"/>
  <c r="T275" i="21" s="1"/>
  <c r="AV248" i="1"/>
  <c r="J145" i="21" s="1"/>
  <c r="AV720" i="1"/>
  <c r="J330" i="21" s="1"/>
  <c r="L330" i="21"/>
  <c r="T330" i="21" s="1"/>
  <c r="AV730" i="1"/>
  <c r="J335" i="21" s="1"/>
  <c r="AV237" i="1"/>
  <c r="L193" i="21"/>
  <c r="T193" i="21" s="1"/>
  <c r="AV105" i="1"/>
  <c r="J252" i="21" s="1"/>
  <c r="L252" i="21"/>
  <c r="T252" i="21" s="1"/>
  <c r="AV285" i="1"/>
  <c r="J95" i="21" s="1"/>
  <c r="L95" i="21"/>
  <c r="T95" i="21" s="1"/>
  <c r="AV414" i="1"/>
  <c r="J132" i="21" s="1"/>
  <c r="L132" i="21"/>
  <c r="T132" i="21" s="1"/>
  <c r="AV584" i="1"/>
  <c r="J381" i="21" s="1"/>
  <c r="L381" i="21"/>
  <c r="T381" i="21" s="1"/>
  <c r="AV552" i="1"/>
  <c r="J23" i="21" s="1"/>
  <c r="L23" i="21"/>
  <c r="T23" i="21" s="1"/>
  <c r="AV647" i="1"/>
  <c r="J439" i="21" s="1"/>
  <c r="L439" i="21"/>
  <c r="T439" i="21" s="1"/>
  <c r="AV368" i="1"/>
  <c r="J17" i="21" s="1"/>
  <c r="L17" i="21"/>
  <c r="T17" i="21" s="1"/>
  <c r="AV64" i="1"/>
  <c r="J199" i="21" s="1"/>
  <c r="L199" i="21"/>
  <c r="T199" i="21" s="1"/>
  <c r="AV448" i="1"/>
  <c r="J350" i="21" s="1"/>
  <c r="L350" i="21"/>
  <c r="T350" i="21" s="1"/>
  <c r="AV362" i="1"/>
  <c r="J395" i="21" s="1"/>
  <c r="L395" i="21"/>
  <c r="T395" i="21" s="1"/>
  <c r="AV182" i="1"/>
  <c r="AV213" i="1"/>
  <c r="J401" i="21" s="1"/>
  <c r="L401" i="21"/>
  <c r="T401" i="21" s="1"/>
  <c r="AV189" i="1"/>
  <c r="J301" i="21" s="1"/>
  <c r="L301" i="21"/>
  <c r="T301" i="21" s="1"/>
  <c r="AV216" i="1"/>
  <c r="J83" i="21" s="1"/>
  <c r="L83" i="21"/>
  <c r="T83" i="21" s="1"/>
  <c r="AV591" i="1"/>
  <c r="J389" i="21" s="1"/>
  <c r="L389" i="21"/>
  <c r="T389" i="21" s="1"/>
  <c r="AV583" i="1"/>
  <c r="J379" i="21" s="1"/>
  <c r="L379" i="21"/>
  <c r="T379" i="21" s="1"/>
  <c r="AV609" i="1"/>
  <c r="J206" i="21" s="1"/>
  <c r="L206" i="21"/>
  <c r="T206" i="21" s="1"/>
  <c r="AV341" i="1"/>
  <c r="J75" i="21" s="1"/>
  <c r="L75" i="21"/>
  <c r="T75" i="21" s="1"/>
  <c r="AV392" i="1"/>
  <c r="J263" i="21" s="1"/>
  <c r="L263" i="21"/>
  <c r="T263" i="21" s="1"/>
  <c r="AV136" i="1"/>
  <c r="J445" i="21" s="1"/>
  <c r="L445" i="21"/>
  <c r="T445" i="21" s="1"/>
  <c r="AV67" i="1"/>
  <c r="J292" i="21" s="1"/>
  <c r="L292" i="21"/>
  <c r="T292" i="21" s="1"/>
  <c r="AV577" i="1"/>
  <c r="J58" i="21" s="1"/>
  <c r="L58" i="21"/>
  <c r="T58" i="21" s="1"/>
  <c r="AV627" i="1"/>
  <c r="J394" i="21" s="1"/>
  <c r="L394" i="21"/>
  <c r="T394" i="21" s="1"/>
  <c r="AV631" i="1"/>
  <c r="J392" i="21" s="1"/>
  <c r="L392" i="21"/>
  <c r="T392" i="21" s="1"/>
  <c r="AV207" i="1"/>
  <c r="J98" i="21" s="1"/>
  <c r="L98" i="21"/>
  <c r="T98" i="21" s="1"/>
  <c r="AV346" i="1"/>
  <c r="L78" i="21"/>
  <c r="T78" i="21" s="1"/>
  <c r="AV458" i="1"/>
  <c r="J361" i="21" s="1"/>
  <c r="L361" i="21"/>
  <c r="T361" i="21" s="1"/>
  <c r="AV261" i="1"/>
  <c r="AV731" i="1"/>
  <c r="J337" i="21" s="1"/>
  <c r="L337" i="21"/>
  <c r="T337" i="21" s="1"/>
  <c r="AV376" i="1"/>
  <c r="J282" i="21" s="1"/>
  <c r="L282" i="21"/>
  <c r="T282" i="21" s="1"/>
  <c r="AV700" i="1"/>
  <c r="J312" i="21" s="1"/>
  <c r="L312" i="21"/>
  <c r="T312" i="21" s="1"/>
  <c r="AV393" i="1"/>
  <c r="J264" i="21" s="1"/>
  <c r="L264" i="21"/>
  <c r="T264" i="21" s="1"/>
  <c r="AV66" i="1"/>
  <c r="J291" i="21" s="1"/>
  <c r="L291" i="21"/>
  <c r="T291" i="21" s="1"/>
  <c r="AV727" i="1"/>
  <c r="AV83" i="1"/>
  <c r="AV187" i="1"/>
  <c r="J299" i="21" s="1"/>
  <c r="L299" i="21"/>
  <c r="T299" i="21" s="1"/>
  <c r="AV286" i="1"/>
  <c r="J96" i="21" s="1"/>
  <c r="L96" i="21"/>
  <c r="T96" i="21" s="1"/>
  <c r="AV221" i="1"/>
  <c r="J118" i="21" s="1"/>
  <c r="L118" i="21"/>
  <c r="T118" i="21" s="1"/>
  <c r="AV585" i="1"/>
  <c r="L382" i="21"/>
  <c r="T382" i="21" s="1"/>
  <c r="AV655" i="1"/>
  <c r="L447" i="21"/>
  <c r="T447" i="21" s="1"/>
  <c r="AV616" i="1"/>
  <c r="J222" i="21" s="1"/>
  <c r="L222" i="21"/>
  <c r="T222" i="21" s="1"/>
  <c r="AV419" i="1"/>
  <c r="J149" i="21" s="1"/>
  <c r="L149" i="21"/>
  <c r="T149" i="21" s="1"/>
  <c r="AV188" i="1"/>
  <c r="J300" i="21" s="1"/>
  <c r="L300" i="21"/>
  <c r="T300" i="21" s="1"/>
  <c r="AV139" i="1"/>
  <c r="AV163" i="1"/>
  <c r="J227" i="21" s="1"/>
  <c r="L227" i="21"/>
  <c r="T227" i="21" s="1"/>
  <c r="AV547" i="1"/>
  <c r="J24" i="21" s="1"/>
  <c r="L24" i="21"/>
  <c r="T24" i="21" s="1"/>
  <c r="AV543" i="1"/>
  <c r="J19" i="21" s="1"/>
  <c r="L19" i="21"/>
  <c r="T19" i="21" s="1"/>
  <c r="AV120" i="1"/>
  <c r="J256" i="21" s="1"/>
  <c r="L256" i="21"/>
  <c r="T256" i="21" s="1"/>
  <c r="AV168" i="1"/>
  <c r="J231" i="21" s="1"/>
  <c r="L231" i="21"/>
  <c r="T231" i="21" s="1"/>
  <c r="AV410" i="1"/>
  <c r="J43" i="21" s="1"/>
  <c r="L43" i="21"/>
  <c r="T43" i="21" s="1"/>
  <c r="AV219" i="1"/>
  <c r="J117" i="21" s="1"/>
  <c r="L117" i="21"/>
  <c r="T117" i="21" s="1"/>
  <c r="AV245" i="1"/>
  <c r="J102" i="21" s="1"/>
  <c r="L102" i="21"/>
  <c r="T102" i="21" s="1"/>
  <c r="AV311" i="1"/>
  <c r="J234" i="21" s="1"/>
  <c r="L234" i="21"/>
  <c r="T234" i="21" s="1"/>
  <c r="AV675" i="1"/>
  <c r="J166" i="21" s="1"/>
  <c r="L166" i="21"/>
  <c r="T166" i="21" s="1"/>
  <c r="AV391" i="1"/>
  <c r="L266" i="21"/>
  <c r="T266" i="21" s="1"/>
  <c r="AV668" i="1"/>
  <c r="J106" i="21" s="1"/>
  <c r="L106" i="21"/>
  <c r="T106" i="21" s="1"/>
  <c r="AV113" i="1"/>
  <c r="J262" i="21" s="1"/>
  <c r="L262" i="21"/>
  <c r="T262" i="21" s="1"/>
  <c r="AV614" i="1"/>
  <c r="J220" i="21" s="1"/>
  <c r="L220" i="21"/>
  <c r="T220" i="21" s="1"/>
  <c r="AV590" i="1"/>
  <c r="J385" i="21" s="1"/>
  <c r="L385" i="21"/>
  <c r="T385" i="21" s="1"/>
  <c r="AV520" i="1"/>
  <c r="AV305" i="1"/>
  <c r="J155" i="21" s="1"/>
  <c r="L155" i="21"/>
  <c r="T155" i="21" s="1"/>
  <c r="AV699" i="1"/>
  <c r="J311" i="21" s="1"/>
  <c r="L311" i="21"/>
  <c r="T311" i="21" s="1"/>
  <c r="AV493" i="1"/>
  <c r="J426" i="21" s="1"/>
  <c r="L426" i="21"/>
  <c r="T426" i="21" s="1"/>
  <c r="AV89" i="1"/>
  <c r="J243" i="21" s="1"/>
  <c r="L243" i="21"/>
  <c r="T243" i="21" s="1"/>
  <c r="AV344" i="1"/>
  <c r="J76" i="21" s="1"/>
  <c r="L76" i="21"/>
  <c r="T76" i="21" s="1"/>
  <c r="AV297" i="1"/>
  <c r="J123" i="21" s="1"/>
  <c r="L123" i="21"/>
  <c r="T123" i="21" s="1"/>
  <c r="AV230" i="1"/>
  <c r="J161" i="21" s="1"/>
  <c r="L161" i="21"/>
  <c r="T161" i="21" s="1"/>
  <c r="AV156" i="1"/>
  <c r="J347" i="21" s="1"/>
  <c r="L347" i="21"/>
  <c r="T347" i="21" s="1"/>
  <c r="AV28" i="1"/>
  <c r="AV460" i="1"/>
  <c r="AV20" i="1"/>
  <c r="J33" i="21" s="1"/>
  <c r="L33" i="21"/>
  <c r="T33" i="21" s="1"/>
  <c r="AV719" i="1"/>
  <c r="L329" i="21"/>
  <c r="T329" i="21" s="1"/>
  <c r="AV560" i="1"/>
  <c r="J51" i="21" s="1"/>
  <c r="L51" i="21"/>
  <c r="T51" i="21" s="1"/>
  <c r="AV128" i="1"/>
  <c r="J279" i="21" s="1"/>
  <c r="L279" i="21"/>
  <c r="T279" i="21" s="1"/>
  <c r="AV332" i="1"/>
  <c r="J267" i="21" s="1"/>
  <c r="L267" i="21"/>
  <c r="T267" i="21" s="1"/>
  <c r="AV158" i="1"/>
  <c r="J223" i="21" s="1"/>
  <c r="L223" i="21"/>
  <c r="T223" i="21" s="1"/>
  <c r="AV39" i="1"/>
  <c r="J218" i="21" s="1"/>
  <c r="L218" i="21"/>
  <c r="T218" i="21" s="1"/>
  <c r="AV355" i="1"/>
  <c r="AV140" i="1"/>
  <c r="J112" i="21" s="1"/>
  <c r="L112" i="21"/>
  <c r="T112" i="21" s="1"/>
  <c r="AV717" i="1"/>
  <c r="L327" i="21"/>
  <c r="T327" i="21" s="1"/>
  <c r="AV657" i="1"/>
  <c r="J448" i="21" s="1"/>
  <c r="L448" i="21"/>
  <c r="T448" i="21" s="1"/>
  <c r="AV217" i="1"/>
  <c r="J84" i="21" s="1"/>
  <c r="L84" i="21"/>
  <c r="T84" i="21" s="1"/>
  <c r="AV626" i="1"/>
  <c r="AV589" i="1"/>
  <c r="J384" i="21" s="1"/>
  <c r="L384" i="21"/>
  <c r="T384" i="21" s="1"/>
  <c r="AV91" i="1"/>
  <c r="J319" i="21" s="1"/>
  <c r="L319" i="21"/>
  <c r="T319" i="21" s="1"/>
  <c r="AV470" i="1"/>
  <c r="J415" i="21" s="1"/>
  <c r="L415" i="21"/>
  <c r="T415" i="21" s="1"/>
  <c r="AV549" i="1"/>
  <c r="J27" i="21" s="1"/>
  <c r="L27" i="21"/>
  <c r="T27" i="21" s="1"/>
  <c r="AV274" i="1"/>
  <c r="J287" i="21" s="1"/>
  <c r="L287" i="21"/>
  <c r="T287" i="21" s="1"/>
  <c r="AV649" i="1"/>
  <c r="J441" i="21" s="1"/>
  <c r="L441" i="21"/>
  <c r="T441" i="21" s="1"/>
  <c r="AV220" i="1"/>
  <c r="J119" i="21" s="1"/>
  <c r="L119" i="21"/>
  <c r="T119" i="21" s="1"/>
  <c r="AV135" i="1"/>
  <c r="J444" i="21" s="1"/>
  <c r="L444" i="21"/>
  <c r="T444" i="21" s="1"/>
  <c r="AV377" i="1"/>
  <c r="J283" i="21" s="1"/>
  <c r="L283" i="21"/>
  <c r="T283" i="21" s="1"/>
  <c r="AV461" i="1"/>
  <c r="J362" i="21" s="1"/>
  <c r="L362" i="21"/>
  <c r="T362" i="21" s="1"/>
  <c r="L20" i="21"/>
  <c r="T20" i="21" s="1"/>
  <c r="L48" i="21"/>
  <c r="T48" i="21" s="1"/>
  <c r="AV454" i="1"/>
  <c r="J357" i="21" s="1"/>
  <c r="L357" i="21"/>
  <c r="T357" i="21" s="1"/>
  <c r="AV6" i="1"/>
  <c r="AV340" i="1"/>
  <c r="J72" i="21" s="1"/>
  <c r="L72" i="21"/>
  <c r="T72" i="21" s="1"/>
  <c r="AV676" i="1"/>
  <c r="J167" i="21" s="1"/>
  <c r="AV171" i="1"/>
  <c r="J239" i="21" s="1"/>
  <c r="AV284" i="1"/>
  <c r="J94" i="21" s="1"/>
  <c r="L376" i="21"/>
  <c r="T376" i="21" s="1"/>
  <c r="AV494" i="1"/>
  <c r="J427" i="21" s="1"/>
  <c r="L427" i="21"/>
  <c r="T427" i="21" s="1"/>
  <c r="AV227" i="1"/>
  <c r="L160" i="21"/>
  <c r="T160" i="21" s="1"/>
  <c r="AV173" i="1"/>
  <c r="L238" i="21"/>
  <c r="T238" i="21" s="1"/>
  <c r="AV56" i="1"/>
  <c r="J135" i="21" s="1"/>
  <c r="AV718" i="1"/>
  <c r="L36" i="21"/>
  <c r="T36" i="21" s="1"/>
  <c r="L432" i="21"/>
  <c r="T432" i="21" s="1"/>
  <c r="L37" i="21"/>
  <c r="T37" i="21" s="1"/>
  <c r="L131" i="21"/>
  <c r="T131" i="21" s="1"/>
  <c r="L21" i="21"/>
  <c r="T21" i="21" s="1"/>
  <c r="L152" i="21"/>
  <c r="T152" i="21" s="1"/>
  <c r="AV336" i="1"/>
  <c r="J271" i="21" s="1"/>
  <c r="L271" i="21"/>
  <c r="T271" i="21" s="1"/>
  <c r="AV109" i="1"/>
  <c r="J257" i="21" s="1"/>
  <c r="L46" i="21"/>
  <c r="T46" i="21" s="1"/>
  <c r="L35" i="21"/>
  <c r="T35" i="21" s="1"/>
  <c r="AV474" i="1"/>
  <c r="J412" i="21" s="1"/>
  <c r="AV455" i="1"/>
  <c r="J356" i="21" s="1"/>
  <c r="L356" i="21"/>
  <c r="T356" i="21" s="1"/>
  <c r="AV116" i="1"/>
  <c r="AV48" i="1"/>
  <c r="J44" i="21" s="1"/>
  <c r="L44" i="21"/>
  <c r="T44" i="21" s="1"/>
  <c r="AV687" i="1"/>
  <c r="J184" i="21" s="1"/>
  <c r="L184" i="21"/>
  <c r="T184" i="21" s="1"/>
  <c r="AV149" i="1"/>
  <c r="J348" i="21" s="1"/>
  <c r="L348" i="21"/>
  <c r="T348" i="21" s="1"/>
  <c r="AV648" i="1"/>
  <c r="J440" i="21" s="1"/>
  <c r="L440" i="21"/>
  <c r="T440" i="21" s="1"/>
  <c r="AV334" i="1"/>
  <c r="J269" i="21" s="1"/>
  <c r="L269" i="21"/>
  <c r="T269" i="21" s="1"/>
  <c r="AV244" i="1"/>
  <c r="J101" i="21" s="1"/>
  <c r="L101" i="21"/>
  <c r="T101" i="21" s="1"/>
  <c r="AV102" i="1"/>
  <c r="J409" i="21" s="1"/>
  <c r="L409" i="21"/>
  <c r="T409" i="21" s="1"/>
  <c r="AV86" i="1"/>
  <c r="J244" i="21" s="1"/>
  <c r="L244" i="21"/>
  <c r="T244" i="21" s="1"/>
  <c r="AV420" i="1"/>
  <c r="L148" i="21"/>
  <c r="T148" i="21" s="1"/>
  <c r="AV316" i="1"/>
  <c r="J64" i="21" s="1"/>
  <c r="L64" i="21"/>
  <c r="T64" i="21" s="1"/>
  <c r="AV354" i="1"/>
  <c r="J364" i="21" s="1"/>
  <c r="L364" i="21"/>
  <c r="T364" i="21" s="1"/>
  <c r="AV212" i="1"/>
  <c r="J400" i="21" s="1"/>
  <c r="L400" i="21"/>
  <c r="T400" i="21" s="1"/>
  <c r="AV108" i="1"/>
  <c r="J255" i="21" s="1"/>
  <c r="L255" i="21"/>
  <c r="T255" i="21" s="1"/>
  <c r="AV125" i="1"/>
  <c r="J277" i="21" s="1"/>
  <c r="L277" i="21"/>
  <c r="T277" i="21" s="1"/>
  <c r="AV400" i="1"/>
  <c r="L367" i="21"/>
  <c r="T367" i="21" s="1"/>
  <c r="AV98" i="1"/>
  <c r="J406" i="21" s="1"/>
  <c r="L406" i="21"/>
  <c r="T406" i="21" s="1"/>
  <c r="AV61" i="1"/>
  <c r="J138" i="21" s="1"/>
  <c r="L138" i="21"/>
  <c r="T138" i="21" s="1"/>
  <c r="AV93" i="1"/>
  <c r="J316" i="21" s="1"/>
  <c r="L316" i="21"/>
  <c r="T316" i="21" s="1"/>
  <c r="AV87" i="1"/>
  <c r="J245" i="21" s="1"/>
  <c r="L245" i="21"/>
  <c r="T245" i="21" s="1"/>
  <c r="AV394" i="1"/>
  <c r="L265" i="21"/>
  <c r="T265" i="21" s="1"/>
  <c r="AV317" i="1"/>
  <c r="J65" i="21" s="1"/>
  <c r="L65" i="21"/>
  <c r="T65" i="21" s="1"/>
  <c r="AV62" i="1"/>
  <c r="J197" i="21" s="1"/>
  <c r="L197" i="21"/>
  <c r="T197" i="21" s="1"/>
  <c r="AV186" i="1"/>
  <c r="J298" i="21" s="1"/>
  <c r="L298" i="21"/>
  <c r="T298" i="21" s="1"/>
  <c r="AV473" i="1"/>
  <c r="J417" i="21" s="1"/>
  <c r="L417" i="21"/>
  <c r="T417" i="21" s="1"/>
  <c r="AV360" i="1"/>
  <c r="J397" i="21" s="1"/>
  <c r="L397" i="21"/>
  <c r="T397" i="21" s="1"/>
  <c r="AV235" i="1"/>
  <c r="J179" i="21" s="1"/>
  <c r="L179" i="21"/>
  <c r="T179" i="21" s="1"/>
  <c r="AV605" i="1"/>
  <c r="J192" i="21" s="1"/>
  <c r="L192" i="21"/>
  <c r="T192" i="21" s="1"/>
  <c r="AV371" i="1"/>
  <c r="L70" i="21"/>
  <c r="T70" i="21" s="1"/>
  <c r="AV661" i="1"/>
  <c r="J6" i="21" s="1"/>
  <c r="L6" i="21"/>
  <c r="T6" i="21" s="1"/>
  <c r="AV399" i="1"/>
  <c r="J366" i="21" s="1"/>
  <c r="L366" i="21"/>
  <c r="T366" i="21" s="1"/>
  <c r="AV592" i="1"/>
  <c r="J386" i="21" s="1"/>
  <c r="L386" i="21"/>
  <c r="T386" i="21" s="1"/>
  <c r="AV664" i="1"/>
  <c r="J30" i="21" s="1"/>
  <c r="L30" i="21"/>
  <c r="T30" i="21" s="1"/>
  <c r="AV88" i="1"/>
  <c r="J246" i="21" s="1"/>
  <c r="L246" i="21"/>
  <c r="T246" i="21" s="1"/>
  <c r="AV449" i="1"/>
  <c r="J351" i="21" s="1"/>
  <c r="L351" i="21"/>
  <c r="T351" i="21" s="1"/>
  <c r="AV9" i="1"/>
  <c r="J172" i="21" s="1"/>
  <c r="L172" i="21"/>
  <c r="T172" i="21" s="1"/>
  <c r="AV451" i="1"/>
  <c r="J353" i="21" s="1"/>
  <c r="L353" i="21"/>
  <c r="T353" i="21" s="1"/>
  <c r="AV335" i="1"/>
  <c r="J270" i="21" s="1"/>
  <c r="L270" i="21"/>
  <c r="T270" i="21" s="1"/>
  <c r="AV272" i="1"/>
  <c r="J203" i="21" s="1"/>
  <c r="L203" i="21"/>
  <c r="T203" i="21" s="1"/>
  <c r="AV319" i="1"/>
  <c r="J66" i="21" s="1"/>
  <c r="L66" i="21"/>
  <c r="T66" i="21" s="1"/>
  <c r="AV374" i="1"/>
  <c r="J188" i="21" s="1"/>
  <c r="L188" i="21"/>
  <c r="T188" i="21" s="1"/>
  <c r="AV224" i="1"/>
  <c r="J157" i="21" s="1"/>
  <c r="L157" i="21"/>
  <c r="T157" i="21" s="1"/>
  <c r="AV137" i="1"/>
  <c r="J111" i="21" s="1"/>
  <c r="L111" i="21"/>
  <c r="T111" i="21" s="1"/>
  <c r="AV204" i="1"/>
  <c r="J86" i="21" s="1"/>
  <c r="L86" i="21"/>
  <c r="T86" i="21" s="1"/>
  <c r="AV512" i="1"/>
  <c r="J436" i="21" s="1"/>
  <c r="L436" i="21"/>
  <c r="T436" i="21" s="1"/>
  <c r="AV450" i="1"/>
  <c r="J352" i="21" s="1"/>
  <c r="L352" i="21"/>
  <c r="T352" i="21" s="1"/>
  <c r="L62" i="21"/>
  <c r="T62" i="21" s="1"/>
  <c r="AV638" i="1"/>
  <c r="AV309" i="1"/>
  <c r="L235" i="21"/>
  <c r="T235" i="21" s="1"/>
  <c r="L317" i="21"/>
  <c r="T317" i="21" s="1"/>
  <c r="L47" i="21"/>
  <c r="T47" i="21" s="1"/>
  <c r="L383" i="21"/>
  <c r="T383" i="21" s="1"/>
  <c r="AV453" i="1"/>
  <c r="J355" i="21" s="1"/>
  <c r="L355" i="21"/>
  <c r="T355" i="21" s="1"/>
  <c r="L254" i="21"/>
  <c r="T254" i="21" s="1"/>
  <c r="AV236" i="1"/>
  <c r="J180" i="21" s="1"/>
  <c r="L180" i="21"/>
  <c r="T180" i="21" s="1"/>
  <c r="L134" i="21"/>
  <c r="T134" i="21" s="1"/>
  <c r="AV603" i="1"/>
  <c r="J190" i="21" s="1"/>
  <c r="L190" i="21"/>
  <c r="T190" i="21" s="1"/>
  <c r="L321" i="21"/>
  <c r="T321" i="21" s="1"/>
  <c r="AV421" i="1"/>
  <c r="L150" i="21"/>
  <c r="T150" i="21" s="1"/>
  <c r="L61" i="21"/>
  <c r="T61" i="21" s="1"/>
  <c r="AV85" i="1"/>
  <c r="J91" i="21" s="1"/>
  <c r="L91" i="21"/>
  <c r="T91" i="21" s="1"/>
  <c r="L28" i="21"/>
  <c r="T28" i="21" s="1"/>
  <c r="L296" i="21"/>
  <c r="T296" i="21" s="1"/>
  <c r="AV578" i="1"/>
  <c r="AV166" i="1"/>
  <c r="J228" i="21" s="1"/>
  <c r="AV500" i="1"/>
  <c r="AV301" i="1"/>
  <c r="AV121" i="1"/>
  <c r="AV593" i="1"/>
  <c r="J49" i="21" s="1"/>
  <c r="AV537" i="1"/>
  <c r="AV19" i="1"/>
  <c r="AV418" i="1"/>
  <c r="AV526" i="1"/>
  <c r="AV635" i="1"/>
  <c r="AV738" i="1"/>
  <c r="J332" i="21" s="1"/>
  <c r="AV722" i="1"/>
  <c r="AV490" i="1"/>
  <c r="AV118" i="1"/>
  <c r="AV643" i="1"/>
  <c r="AV662" i="1"/>
  <c r="AV532" i="1"/>
  <c r="AV90" i="1"/>
  <c r="J317" i="21" s="1"/>
  <c r="AV423" i="1"/>
  <c r="AV602" i="1"/>
  <c r="J189" i="21" s="1"/>
  <c r="AV281" i="1"/>
  <c r="AV629" i="1"/>
  <c r="AV246" i="1"/>
  <c r="J103" i="21" s="1"/>
  <c r="AV425" i="1"/>
  <c r="AV46" i="1"/>
  <c r="J47" i="21" s="1"/>
  <c r="AV299" i="1"/>
  <c r="AV658" i="1"/>
  <c r="J446" i="21" s="1"/>
  <c r="AV588" i="1"/>
  <c r="J383" i="21" s="1"/>
  <c r="AV310" i="1"/>
  <c r="J233" i="21" s="1"/>
  <c r="AV107" i="1"/>
  <c r="J254" i="21" s="1"/>
  <c r="AV283" i="1"/>
  <c r="J93" i="21" s="1"/>
  <c r="AV523" i="1"/>
  <c r="AV256" i="1"/>
  <c r="J141" i="21" s="1"/>
  <c r="AV52" i="1"/>
  <c r="AV97" i="1"/>
  <c r="AV291" i="1"/>
  <c r="AV339" i="1"/>
  <c r="AV498" i="1"/>
  <c r="AV433" i="1"/>
  <c r="AV35" i="1"/>
  <c r="AV280" i="1"/>
  <c r="AV131" i="1"/>
  <c r="AV708" i="1"/>
  <c r="AV384" i="1"/>
  <c r="AV215" i="1"/>
  <c r="AV637" i="1"/>
  <c r="AV633" i="1"/>
  <c r="AV308" i="1"/>
  <c r="J156" i="21" s="1"/>
  <c r="AV611" i="1"/>
  <c r="AV192" i="1"/>
  <c r="J297" i="21" s="1"/>
  <c r="AV383" i="1"/>
  <c r="AV436" i="1"/>
  <c r="J204" i="21" s="1"/>
  <c r="AV515" i="1"/>
  <c r="J437" i="21" s="1"/>
  <c r="AV501" i="1"/>
  <c r="J429" i="21" s="1"/>
  <c r="AV364" i="1"/>
  <c r="AV703" i="1"/>
  <c r="J308" i="21" s="1"/>
  <c r="AV252" i="1"/>
  <c r="AV104" i="1"/>
  <c r="J251" i="21" s="1"/>
  <c r="AV95" i="1"/>
  <c r="J320" i="21" s="1"/>
  <c r="AV240" i="1"/>
  <c r="J196" i="21" s="1"/>
  <c r="AV576" i="1"/>
  <c r="AV381" i="1"/>
  <c r="AV162" i="1"/>
  <c r="AV467" i="1"/>
  <c r="AV254" i="1"/>
  <c r="AV17" i="1"/>
  <c r="AV424" i="1"/>
  <c r="AV685" i="1"/>
  <c r="AV233" i="1"/>
  <c r="AV228" i="1"/>
  <c r="AV338" i="1"/>
  <c r="AV572" i="1"/>
  <c r="AV172" i="1"/>
  <c r="AV608" i="1"/>
  <c r="J205" i="21" s="1"/>
  <c r="AV729" i="1"/>
  <c r="J334" i="21" s="1"/>
  <c r="AV644" i="1"/>
  <c r="AV663" i="1"/>
  <c r="J449" i="21" s="1"/>
  <c r="AV599" i="1"/>
  <c r="AV610" i="1"/>
  <c r="J207" i="21" s="1"/>
  <c r="AV30" i="1"/>
  <c r="AV44" i="1"/>
  <c r="J36" i="21" s="1"/>
  <c r="AV510" i="1"/>
  <c r="J432" i="21" s="1"/>
  <c r="AV275" i="1"/>
  <c r="J288" i="21" s="1"/>
  <c r="AV42" i="1"/>
  <c r="J37" i="21" s="1"/>
  <c r="AV26" i="1"/>
  <c r="AV132" i="1"/>
  <c r="AV263" i="1"/>
  <c r="AV200" i="1"/>
  <c r="J306" i="21" s="1"/>
  <c r="AV622" i="1"/>
  <c r="J325" i="21" s="1"/>
  <c r="AV417" i="1"/>
  <c r="J131" i="21" s="1"/>
  <c r="AV225" i="1"/>
  <c r="J158" i="21" s="1"/>
  <c r="AV679" i="1"/>
  <c r="AV428" i="1"/>
  <c r="J151" i="21" s="1"/>
  <c r="AV21" i="1"/>
  <c r="AV545" i="1"/>
  <c r="J21" i="21" s="1"/>
  <c r="AV573" i="1"/>
  <c r="J53" i="21" s="1"/>
  <c r="AV302" i="1"/>
  <c r="J152" i="21" s="1"/>
  <c r="AV508" i="1"/>
  <c r="AV174" i="1"/>
  <c r="J237" i="21" s="1"/>
  <c r="AV287" i="1"/>
  <c r="J97" i="21" s="1"/>
  <c r="AV369" i="1"/>
  <c r="AV10" i="1"/>
  <c r="AV253" i="1"/>
  <c r="AV517" i="1"/>
  <c r="AV208" i="1"/>
  <c r="AV243" i="1"/>
  <c r="AV506" i="1"/>
  <c r="AV279" i="1"/>
  <c r="AV54" i="1"/>
  <c r="AV569" i="1"/>
  <c r="AV499" i="1"/>
  <c r="AV313" i="1"/>
  <c r="AV71" i="1"/>
  <c r="AV439" i="1"/>
  <c r="AV268" i="1"/>
  <c r="AV496" i="1"/>
  <c r="AV516" i="1"/>
  <c r="AV322" i="1"/>
  <c r="AV429" i="1"/>
  <c r="AV358" i="1"/>
  <c r="AV617" i="1"/>
  <c r="AV435" i="1"/>
  <c r="AV365" i="1"/>
  <c r="AV349" i="1"/>
  <c r="AV443" i="1"/>
  <c r="AV606" i="1"/>
  <c r="AV232" i="1"/>
  <c r="AV269" i="1"/>
  <c r="AV22" i="1"/>
  <c r="AV478" i="1"/>
  <c r="AV690" i="1"/>
  <c r="J183" i="21" s="1"/>
  <c r="AV518" i="1"/>
  <c r="AV94" i="1"/>
  <c r="AV55" i="1"/>
  <c r="AV184" i="1"/>
  <c r="AV667" i="1"/>
  <c r="AV144" i="1"/>
  <c r="AV530" i="1"/>
  <c r="AV294" i="1"/>
  <c r="AV466" i="1"/>
  <c r="AV431" i="1"/>
  <c r="AV713" i="1"/>
  <c r="AV558" i="1"/>
  <c r="AV241" i="1"/>
  <c r="AV397" i="1"/>
  <c r="AV624" i="1"/>
  <c r="AV407" i="1"/>
  <c r="AV728" i="1"/>
  <c r="AV422" i="1"/>
  <c r="AV175" i="1"/>
  <c r="AV382" i="1"/>
  <c r="AV133" i="1"/>
  <c r="AV130" i="1"/>
  <c r="AV69" i="1"/>
  <c r="AV696" i="1"/>
  <c r="AV77" i="1"/>
  <c r="AV356" i="1"/>
  <c r="AV404" i="1"/>
  <c r="AV489" i="1"/>
  <c r="AV53" i="1"/>
  <c r="AV282" i="1"/>
  <c r="AV468" i="1"/>
  <c r="AV480" i="1"/>
  <c r="AV456" i="1"/>
  <c r="AV457" i="1"/>
  <c r="AV625" i="1"/>
  <c r="AV440" i="1"/>
  <c r="AV692" i="1"/>
  <c r="AV151" i="1"/>
  <c r="AV533" i="1"/>
  <c r="AV650" i="1"/>
  <c r="AV223" i="1"/>
  <c r="AV178" i="1"/>
  <c r="AV405" i="1"/>
  <c r="AV527" i="1"/>
  <c r="AV380" i="1"/>
  <c r="AV726" i="1"/>
  <c r="AV115" i="1"/>
  <c r="AV710" i="1"/>
  <c r="AV395" i="1"/>
  <c r="AV58" i="1"/>
  <c r="AV645" i="1"/>
  <c r="AV684" i="1"/>
  <c r="AV396" i="1"/>
  <c r="AV628" i="1"/>
  <c r="AV652" i="1"/>
  <c r="AV194" i="1"/>
  <c r="AV680" i="1"/>
  <c r="AV672" i="1"/>
  <c r="AV613" i="1"/>
  <c r="AV706" i="1"/>
  <c r="AV620" i="1"/>
  <c r="AV705" i="1"/>
  <c r="AV556" i="1"/>
  <c r="AV539" i="1"/>
  <c r="AV695" i="1"/>
  <c r="AV702" i="1"/>
  <c r="AV464" i="1"/>
  <c r="AV203" i="1"/>
  <c r="AV442" i="1"/>
  <c r="AV242" i="1"/>
  <c r="AV390" i="1"/>
  <c r="AV398" i="1"/>
  <c r="AV495" i="1"/>
  <c r="AV23" i="1"/>
  <c r="AV571" i="1"/>
  <c r="AV157" i="1"/>
  <c r="AV75" i="1"/>
  <c r="AV598" i="1"/>
  <c r="AV567" i="1"/>
  <c r="AV522" i="1"/>
  <c r="AV711" i="1"/>
  <c r="AV363" i="1"/>
  <c r="AV723" i="1"/>
  <c r="AV353" i="1"/>
  <c r="J77" i="21" s="1"/>
  <c r="AV463" i="1"/>
  <c r="J358" i="21" s="1"/>
  <c r="AV321" i="1"/>
  <c r="AV267" i="1"/>
  <c r="AV370" i="1"/>
  <c r="J69" i="21" s="1"/>
  <c r="AV99" i="1"/>
  <c r="J407" i="21" s="1"/>
  <c r="AV507" i="1"/>
  <c r="AV733" i="1"/>
  <c r="AV550" i="1"/>
  <c r="AV618" i="1"/>
  <c r="J322" i="21" s="1"/>
  <c r="AV641" i="1"/>
  <c r="AV534" i="1"/>
  <c r="AV265" i="1"/>
  <c r="AV25" i="1"/>
  <c r="AV570" i="1"/>
  <c r="AV307" i="1"/>
  <c r="AV413" i="1"/>
  <c r="L130" i="21" l="1"/>
  <c r="T130" i="21" s="1"/>
  <c r="L442" i="21"/>
  <c r="T442" i="21" s="1"/>
  <c r="B40" i="23" s="1"/>
  <c r="F40" i="23" s="1"/>
  <c r="U82" i="21"/>
  <c r="X82" i="21" s="1"/>
  <c r="L248" i="21"/>
  <c r="T248" i="21" s="1"/>
  <c r="AV487" i="1"/>
  <c r="J419" i="21" s="1"/>
  <c r="L429" i="21"/>
  <c r="T429" i="21" s="1"/>
  <c r="AU1" i="1"/>
  <c r="AY653" i="1"/>
  <c r="AV639" i="1"/>
  <c r="AV143" i="1"/>
  <c r="J114" i="21" s="1"/>
  <c r="L129" i="21"/>
  <c r="T129" i="21" s="1"/>
  <c r="J367" i="21"/>
  <c r="L228" i="21"/>
  <c r="T228" i="21" s="1"/>
  <c r="L419" i="21"/>
  <c r="T419" i="21" s="1"/>
  <c r="L328" i="21"/>
  <c r="T328" i="21" s="1"/>
  <c r="L94" i="21"/>
  <c r="T94" i="21" s="1"/>
  <c r="L239" i="21"/>
  <c r="T239" i="21" s="1"/>
  <c r="AV544" i="1"/>
  <c r="J20" i="21" s="1"/>
  <c r="L115" i="21"/>
  <c r="T115" i="21" s="1"/>
  <c r="L9" i="21"/>
  <c r="T9" i="21" s="1"/>
  <c r="AV326" i="1"/>
  <c r="L204" i="21"/>
  <c r="T204" i="21" s="1"/>
  <c r="AV337" i="1"/>
  <c r="AV632" i="1"/>
  <c r="AV350" i="1"/>
  <c r="L34" i="21"/>
  <c r="T34" i="21" s="1"/>
  <c r="U120" i="21"/>
  <c r="X120" i="21" s="1"/>
  <c r="B38" i="23"/>
  <c r="F38" i="23" s="1"/>
  <c r="AY642" i="1"/>
  <c r="U130" i="21" s="1"/>
  <c r="X130" i="21" s="1"/>
  <c r="AY636" i="1"/>
  <c r="U128" i="21" s="1"/>
  <c r="X128" i="21" s="1"/>
  <c r="AY646" i="1"/>
  <c r="U438" i="21" s="1"/>
  <c r="X438" i="21" s="1"/>
  <c r="U328" i="21"/>
  <c r="X328" i="21" s="1"/>
  <c r="AW1" i="1"/>
  <c r="U411" i="21"/>
  <c r="X411" i="21" s="1"/>
  <c r="U281" i="21"/>
  <c r="X281" i="21" s="1"/>
  <c r="U248" i="21"/>
  <c r="X248" i="21" s="1"/>
  <c r="U208" i="21"/>
  <c r="X208" i="21" s="1"/>
  <c r="U176" i="21"/>
  <c r="X176" i="21" s="1"/>
  <c r="U57" i="21"/>
  <c r="X57" i="21" s="1"/>
  <c r="AY654" i="1"/>
  <c r="AY651" i="1"/>
  <c r="J442" i="21"/>
  <c r="L251" i="21"/>
  <c r="T251" i="21" s="1"/>
  <c r="AY104" i="1"/>
  <c r="U251" i="21" s="1"/>
  <c r="X251" i="21" s="1"/>
  <c r="AV16" i="1"/>
  <c r="AY16" i="1"/>
  <c r="U314" i="21" s="1"/>
  <c r="X314" i="21" s="1"/>
  <c r="AV357" i="1"/>
  <c r="AY357" i="1"/>
  <c r="U365" i="21" s="1"/>
  <c r="X365" i="21" s="1"/>
  <c r="L388" i="21"/>
  <c r="T388" i="21" s="1"/>
  <c r="AY595" i="1"/>
  <c r="U388" i="21" s="1"/>
  <c r="X388" i="21" s="1"/>
  <c r="L324" i="21"/>
  <c r="T324" i="21" s="1"/>
  <c r="AY621" i="1"/>
  <c r="U324" i="21" s="1"/>
  <c r="X324" i="21" s="1"/>
  <c r="L40" i="21"/>
  <c r="T40" i="21" s="1"/>
  <c r="AY37" i="1"/>
  <c r="U40" i="21" s="1"/>
  <c r="X40" i="21" s="1"/>
  <c r="L370" i="21"/>
  <c r="T370" i="21" s="1"/>
  <c r="AY403" i="1"/>
  <c r="U370" i="21" s="1"/>
  <c r="X370" i="21" s="1"/>
  <c r="L393" i="21"/>
  <c r="T393" i="21" s="1"/>
  <c r="AY630" i="1"/>
  <c r="U393" i="21" s="1"/>
  <c r="X393" i="21" s="1"/>
  <c r="AV634" i="1"/>
  <c r="AY634" i="1"/>
  <c r="L85" i="21"/>
  <c r="T85" i="21" s="1"/>
  <c r="AY218" i="1"/>
  <c r="U85" i="21" s="1"/>
  <c r="X85" i="21" s="1"/>
  <c r="AV430" i="1"/>
  <c r="AY430" i="1"/>
  <c r="AV330" i="1"/>
  <c r="J208" i="21" s="1"/>
  <c r="AV314" i="1"/>
  <c r="J61" i="21" s="1"/>
  <c r="AY314" i="1"/>
  <c r="U61" i="21" s="1"/>
  <c r="X61" i="21" s="1"/>
  <c r="AV701" i="1"/>
  <c r="AY701" i="1"/>
  <c r="L177" i="21"/>
  <c r="T177" i="21" s="1"/>
  <c r="AY263" i="1"/>
  <c r="U177" i="21" s="1"/>
  <c r="X177" i="21" s="1"/>
  <c r="L189" i="21"/>
  <c r="T189" i="21" s="1"/>
  <c r="AY602" i="1"/>
  <c r="U189" i="21" s="1"/>
  <c r="X189" i="21" s="1"/>
  <c r="L326" i="21"/>
  <c r="T326" i="21" s="1"/>
  <c r="AY623" i="1"/>
  <c r="U326" i="21" s="1"/>
  <c r="X326" i="21" s="1"/>
  <c r="L278" i="21"/>
  <c r="T278" i="21" s="1"/>
  <c r="AY126" i="1"/>
  <c r="U278" i="21" s="1"/>
  <c r="X278" i="21" s="1"/>
  <c r="AV258" i="1"/>
  <c r="J147" i="21" s="1"/>
  <c r="AY258" i="1"/>
  <c r="U147" i="21" s="1"/>
  <c r="X147" i="21" s="1"/>
  <c r="AV462" i="1"/>
  <c r="AY462" i="1"/>
  <c r="U359" i="21" s="1"/>
  <c r="X359" i="21" s="1"/>
  <c r="L141" i="21"/>
  <c r="T141" i="21" s="1"/>
  <c r="AY256" i="1"/>
  <c r="U141" i="21" s="1"/>
  <c r="X141" i="21" s="1"/>
  <c r="AV169" i="1"/>
  <c r="J242" i="21" s="1"/>
  <c r="AY169" i="1"/>
  <c r="U242" i="21" s="1"/>
  <c r="X242" i="21" s="1"/>
  <c r="L428" i="21"/>
  <c r="T428" i="21" s="1"/>
  <c r="AY503" i="1"/>
  <c r="U428" i="21" s="1"/>
  <c r="X428" i="21" s="1"/>
  <c r="L295" i="21"/>
  <c r="T295" i="21" s="1"/>
  <c r="AY437" i="1"/>
  <c r="U295" i="21" s="1"/>
  <c r="X295" i="21" s="1"/>
  <c r="AV312" i="1"/>
  <c r="J232" i="21" s="1"/>
  <c r="AY312" i="1"/>
  <c r="U232" i="21" s="1"/>
  <c r="X232" i="21" s="1"/>
  <c r="AV183" i="1"/>
  <c r="J405" i="21" s="1"/>
  <c r="AY183" i="1"/>
  <c r="U405" i="21" s="1"/>
  <c r="X405" i="21" s="1"/>
  <c r="L403" i="21"/>
  <c r="T403" i="21" s="1"/>
  <c r="AY184" i="1"/>
  <c r="U403" i="21" s="1"/>
  <c r="X403" i="21" s="1"/>
  <c r="L340" i="21"/>
  <c r="T340" i="21" s="1"/>
  <c r="AY446" i="1"/>
  <c r="U340" i="21" s="1"/>
  <c r="X340" i="21" s="1"/>
  <c r="L108" i="21"/>
  <c r="T108" i="21" s="1"/>
  <c r="AY671" i="1"/>
  <c r="U108" i="21" s="1"/>
  <c r="X108" i="21" s="1"/>
  <c r="L325" i="21"/>
  <c r="T325" i="21" s="1"/>
  <c r="AY622" i="1"/>
  <c r="U325" i="21" s="1"/>
  <c r="X325" i="21" s="1"/>
  <c r="L346" i="21"/>
  <c r="T346" i="21" s="1"/>
  <c r="AY148" i="1"/>
  <c r="U346" i="21" s="1"/>
  <c r="X346" i="21" s="1"/>
  <c r="L207" i="21"/>
  <c r="T207" i="21" s="1"/>
  <c r="AY610" i="1"/>
  <c r="U207" i="21" s="1"/>
  <c r="X207" i="21" s="1"/>
  <c r="L109" i="21"/>
  <c r="T109" i="21" s="1"/>
  <c r="AY673" i="1"/>
  <c r="U109" i="21" s="1"/>
  <c r="X109" i="21" s="1"/>
  <c r="L368" i="21"/>
  <c r="T368" i="21" s="1"/>
  <c r="AY401" i="1"/>
  <c r="U368" i="21" s="1"/>
  <c r="X368" i="21" s="1"/>
  <c r="L307" i="21"/>
  <c r="T307" i="21" s="1"/>
  <c r="AY698" i="1"/>
  <c r="U307" i="21" s="1"/>
  <c r="X307" i="21" s="1"/>
  <c r="L335" i="21"/>
  <c r="T335" i="21" s="1"/>
  <c r="AY730" i="1"/>
  <c r="U335" i="21" s="1"/>
  <c r="X335" i="21" s="1"/>
  <c r="AV538" i="1"/>
  <c r="AY538" i="1"/>
  <c r="U342" i="21" s="1"/>
  <c r="X342" i="21" s="1"/>
  <c r="AV41" i="1"/>
  <c r="AY41" i="1"/>
  <c r="L156" i="21"/>
  <c r="T156" i="21" s="1"/>
  <c r="AY308" i="1"/>
  <c r="U156" i="21" s="1"/>
  <c r="X156" i="21" s="1"/>
  <c r="AV11" i="1"/>
  <c r="J173" i="21" s="1"/>
  <c r="AY11" i="1"/>
  <c r="U173" i="21" s="1"/>
  <c r="X173" i="21" s="1"/>
  <c r="L140" i="21"/>
  <c r="T140" i="21" s="1"/>
  <c r="AY255" i="1"/>
  <c r="U140" i="21" s="1"/>
  <c r="X140" i="21" s="1"/>
  <c r="AV33" i="1"/>
  <c r="J216" i="21" s="1"/>
  <c r="AY33" i="1"/>
  <c r="U216" i="21" s="1"/>
  <c r="X216" i="21" s="1"/>
  <c r="AV8" i="1"/>
  <c r="J104" i="21" s="1"/>
  <c r="AY8" i="1"/>
  <c r="U104" i="21" s="1"/>
  <c r="X104" i="21" s="1"/>
  <c r="AV84" i="1"/>
  <c r="AY84" i="1"/>
  <c r="U89" i="21" s="1"/>
  <c r="X89" i="21" s="1"/>
  <c r="L233" i="21"/>
  <c r="T233" i="21" s="1"/>
  <c r="AY310" i="1"/>
  <c r="U233" i="21" s="1"/>
  <c r="X233" i="21" s="1"/>
  <c r="L391" i="21"/>
  <c r="T391" i="21" s="1"/>
  <c r="AY629" i="1"/>
  <c r="U391" i="21" s="1"/>
  <c r="X391" i="21" s="1"/>
  <c r="L205" i="21"/>
  <c r="T205" i="21" s="1"/>
  <c r="AY608" i="1"/>
  <c r="U205" i="21" s="1"/>
  <c r="X205" i="21" s="1"/>
  <c r="L313" i="21"/>
  <c r="T313" i="21" s="1"/>
  <c r="AY715" i="1"/>
  <c r="U313" i="21" s="1"/>
  <c r="X313" i="21" s="1"/>
  <c r="AV689" i="1"/>
  <c r="J185" i="21" s="1"/>
  <c r="AY689" i="1"/>
  <c r="U185" i="21" s="1"/>
  <c r="X185" i="21" s="1"/>
  <c r="L253" i="21"/>
  <c r="T253" i="21" s="1"/>
  <c r="AY106" i="1"/>
  <c r="U253" i="21" s="1"/>
  <c r="X253" i="21" s="1"/>
  <c r="L87" i="21"/>
  <c r="T87" i="21" s="1"/>
  <c r="AY205" i="1"/>
  <c r="U87" i="21" s="1"/>
  <c r="X87" i="21" s="1"/>
  <c r="L198" i="21"/>
  <c r="T198" i="21" s="1"/>
  <c r="AY63" i="1"/>
  <c r="U198" i="21" s="1"/>
  <c r="X198" i="21" s="1"/>
  <c r="AV491" i="1"/>
  <c r="J424" i="21" s="1"/>
  <c r="AY491" i="1"/>
  <c r="U424" i="21" s="1"/>
  <c r="X424" i="21" s="1"/>
  <c r="AV304" i="1"/>
  <c r="J154" i="21" s="1"/>
  <c r="AY304" i="1"/>
  <c r="U154" i="21" s="1"/>
  <c r="X154" i="21" s="1"/>
  <c r="AV579" i="1"/>
  <c r="J376" i="21" s="1"/>
  <c r="AY579" i="1"/>
  <c r="U376" i="21" s="1"/>
  <c r="X376" i="21" s="1"/>
  <c r="AV565" i="1"/>
  <c r="J50" i="21" s="1"/>
  <c r="AY565" i="1"/>
  <c r="U50" i="21" s="1"/>
  <c r="X50" i="21" s="1"/>
  <c r="L15" i="21"/>
  <c r="T15" i="21" s="1"/>
  <c r="AY366" i="1"/>
  <c r="U15" i="21" s="1"/>
  <c r="X15" i="21" s="1"/>
  <c r="L320" i="21"/>
  <c r="T320" i="21" s="1"/>
  <c r="AY95" i="1"/>
  <c r="U320" i="21" s="1"/>
  <c r="X320" i="21" s="1"/>
  <c r="L240" i="21"/>
  <c r="T240" i="21" s="1"/>
  <c r="AY164" i="1"/>
  <c r="U240" i="21" s="1"/>
  <c r="X240" i="21" s="1"/>
  <c r="J89" i="21"/>
  <c r="L162" i="21"/>
  <c r="T162" i="21" s="1"/>
  <c r="AY229" i="1"/>
  <c r="U162" i="21" s="1"/>
  <c r="X162" i="21" s="1"/>
  <c r="L135" i="21"/>
  <c r="T135" i="21" s="1"/>
  <c r="AY56" i="1"/>
  <c r="U135" i="21" s="1"/>
  <c r="X135" i="21" s="1"/>
  <c r="AV47" i="1"/>
  <c r="J48" i="21" s="1"/>
  <c r="AY47" i="1"/>
  <c r="U48" i="21" s="1"/>
  <c r="X48" i="21" s="1"/>
  <c r="AV586" i="1"/>
  <c r="J380" i="21" s="1"/>
  <c r="AY586" i="1"/>
  <c r="U380" i="21" s="1"/>
  <c r="X380" i="21" s="1"/>
  <c r="L332" i="21"/>
  <c r="T332" i="21" s="1"/>
  <c r="AY738" i="1"/>
  <c r="U332" i="21" s="1"/>
  <c r="X332" i="21" s="1"/>
  <c r="L433" i="21"/>
  <c r="T433" i="21" s="1"/>
  <c r="AY511" i="1"/>
  <c r="U433" i="21" s="1"/>
  <c r="X433" i="21" s="1"/>
  <c r="L343" i="21"/>
  <c r="T343" i="21" s="1"/>
  <c r="AY141" i="1"/>
  <c r="U343" i="21" s="1"/>
  <c r="X343" i="21" s="1"/>
  <c r="L336" i="21"/>
  <c r="T336" i="21" s="1"/>
  <c r="AY734" i="1"/>
  <c r="U336" i="21" s="1"/>
  <c r="X336" i="21" s="1"/>
  <c r="L97" i="21"/>
  <c r="T97" i="21" s="1"/>
  <c r="AY287" i="1"/>
  <c r="U97" i="21" s="1"/>
  <c r="X97" i="21" s="1"/>
  <c r="AV693" i="1"/>
  <c r="AY693" i="1"/>
  <c r="L93" i="21"/>
  <c r="T93" i="21" s="1"/>
  <c r="AY283" i="1"/>
  <c r="U93" i="21" s="1"/>
  <c r="X93" i="21" s="1"/>
  <c r="L378" i="21"/>
  <c r="T378" i="21" s="1"/>
  <c r="AY581" i="1"/>
  <c r="U378" i="21" s="1"/>
  <c r="X378" i="21" s="1"/>
  <c r="AV96" i="1"/>
  <c r="J321" i="21" s="1"/>
  <c r="AY96" i="1"/>
  <c r="U321" i="21" s="1"/>
  <c r="X321" i="21" s="1"/>
  <c r="AV674" i="1"/>
  <c r="J165" i="21" s="1"/>
  <c r="AY674" i="1"/>
  <c r="U165" i="21" s="1"/>
  <c r="X165" i="21" s="1"/>
  <c r="L39" i="21"/>
  <c r="T39" i="21" s="1"/>
  <c r="AY26" i="1"/>
  <c r="U39" i="21" s="1"/>
  <c r="X39" i="21" s="1"/>
  <c r="AV482" i="1"/>
  <c r="J422" i="21" s="1"/>
  <c r="AY482" i="1"/>
  <c r="U422" i="21" s="1"/>
  <c r="X422" i="21" s="1"/>
  <c r="AV546" i="1"/>
  <c r="J22" i="21" s="1"/>
  <c r="AY546" i="1"/>
  <c r="U22" i="21" s="1"/>
  <c r="X22" i="21" s="1"/>
  <c r="L443" i="21"/>
  <c r="T443" i="21" s="1"/>
  <c r="B39" i="23" s="1"/>
  <c r="F39" i="23" s="1"/>
  <c r="AY134" i="1"/>
  <c r="U443" i="21" s="1"/>
  <c r="X443" i="21" s="1"/>
  <c r="L416" i="21"/>
  <c r="T416" i="21" s="1"/>
  <c r="AY472" i="1"/>
  <c r="U416" i="21" s="1"/>
  <c r="X416" i="21" s="1"/>
  <c r="AV211" i="1"/>
  <c r="AY211" i="1"/>
  <c r="U399" i="21" s="1"/>
  <c r="X399" i="21" s="1"/>
  <c r="AV725" i="1"/>
  <c r="AY725" i="1"/>
  <c r="U329" i="21" s="1"/>
  <c r="X329" i="21" s="1"/>
  <c r="AV193" i="1"/>
  <c r="J296" i="21" s="1"/>
  <c r="AY193" i="1"/>
  <c r="U296" i="21" s="1"/>
  <c r="X296" i="21" s="1"/>
  <c r="AV45" i="1"/>
  <c r="J46" i="21" s="1"/>
  <c r="AY45" i="1"/>
  <c r="U46" i="21" s="1"/>
  <c r="X46" i="21" s="1"/>
  <c r="AV50" i="1"/>
  <c r="J134" i="21" s="1"/>
  <c r="AY50" i="1"/>
  <c r="U134" i="21" s="1"/>
  <c r="X134" i="21" s="1"/>
  <c r="L151" i="21"/>
  <c r="T151" i="21" s="1"/>
  <c r="AY428" i="1"/>
  <c r="U151" i="21" s="1"/>
  <c r="X151" i="21" s="1"/>
  <c r="L276" i="21"/>
  <c r="T276" i="21" s="1"/>
  <c r="AY124" i="1"/>
  <c r="U276" i="21" s="1"/>
  <c r="X276" i="21" s="1"/>
  <c r="L175" i="21"/>
  <c r="T175" i="21" s="1"/>
  <c r="AY13" i="1"/>
  <c r="U175" i="21" s="1"/>
  <c r="X175" i="21" s="1"/>
  <c r="AV119" i="1"/>
  <c r="J259" i="21" s="1"/>
  <c r="AY119" i="1"/>
  <c r="U259" i="21" s="1"/>
  <c r="X259" i="21" s="1"/>
  <c r="AV465" i="1"/>
  <c r="AY465" i="1"/>
  <c r="L437" i="21"/>
  <c r="T437" i="21" s="1"/>
  <c r="AY515" i="1"/>
  <c r="L164" i="21"/>
  <c r="T164" i="21" s="1"/>
  <c r="AY683" i="1"/>
  <c r="U164" i="21" s="1"/>
  <c r="X164" i="21" s="1"/>
  <c r="L390" i="21"/>
  <c r="T390" i="21" s="1"/>
  <c r="AY596" i="1"/>
  <c r="U390" i="21" s="1"/>
  <c r="X390" i="21" s="1"/>
  <c r="L49" i="21"/>
  <c r="T49" i="21" s="1"/>
  <c r="AY593" i="1"/>
  <c r="U49" i="21" s="1"/>
  <c r="X49" i="21" s="1"/>
  <c r="L289" i="21"/>
  <c r="T289" i="21" s="1"/>
  <c r="AY276" i="1"/>
  <c r="U289" i="21" s="1"/>
  <c r="X289" i="21" s="1"/>
  <c r="L196" i="21"/>
  <c r="T196" i="21" s="1"/>
  <c r="AY240" i="1"/>
  <c r="U196" i="21" s="1"/>
  <c r="X196" i="21" s="1"/>
  <c r="L77" i="21"/>
  <c r="T77" i="21" s="1"/>
  <c r="AY353" i="1"/>
  <c r="U77" i="21" s="1"/>
  <c r="X77" i="21" s="1"/>
  <c r="L412" i="21"/>
  <c r="T412" i="21" s="1"/>
  <c r="AY474" i="1"/>
  <c r="U412" i="21" s="1"/>
  <c r="X412" i="21" s="1"/>
  <c r="AV712" i="1"/>
  <c r="J310" i="21" s="1"/>
  <c r="AY712" i="1"/>
  <c r="L396" i="21"/>
  <c r="T396" i="21" s="1"/>
  <c r="AY359" i="1"/>
  <c r="U396" i="21" s="1"/>
  <c r="X396" i="21" s="1"/>
  <c r="L53" i="21"/>
  <c r="T53" i="21" s="1"/>
  <c r="AY573" i="1"/>
  <c r="U53" i="21" s="1"/>
  <c r="X53" i="21" s="1"/>
  <c r="L145" i="21"/>
  <c r="T145" i="21" s="1"/>
  <c r="AY248" i="1"/>
  <c r="U145" i="21" s="1"/>
  <c r="X145" i="21" s="1"/>
  <c r="L297" i="21"/>
  <c r="T297" i="21" s="1"/>
  <c r="AY192" i="1"/>
  <c r="U297" i="21" s="1"/>
  <c r="X297" i="21" s="1"/>
  <c r="L71" i="21"/>
  <c r="T71" i="21" s="1"/>
  <c r="AY372" i="1"/>
  <c r="U71" i="21" s="1"/>
  <c r="X71" i="21" s="1"/>
  <c r="L434" i="21"/>
  <c r="T434" i="21" s="1"/>
  <c r="AY513" i="1"/>
  <c r="U434" i="21" s="1"/>
  <c r="X434" i="21" s="1"/>
  <c r="AV129" i="1"/>
  <c r="AY129" i="1"/>
  <c r="U273" i="21" s="1"/>
  <c r="X273" i="21" s="1"/>
  <c r="L363" i="21"/>
  <c r="T363" i="21" s="1"/>
  <c r="AY469" i="1"/>
  <c r="U363" i="21" s="1"/>
  <c r="X363" i="21" s="1"/>
  <c r="AV198" i="1"/>
  <c r="AY198" i="1"/>
  <c r="U304" i="21" s="1"/>
  <c r="X304" i="21" s="1"/>
  <c r="L408" i="21"/>
  <c r="T408" i="21" s="1"/>
  <c r="AY100" i="1"/>
  <c r="U408" i="21" s="1"/>
  <c r="X408" i="21" s="1"/>
  <c r="L237" i="21"/>
  <c r="T237" i="21" s="1"/>
  <c r="AY174" i="1"/>
  <c r="U237" i="21" s="1"/>
  <c r="X237" i="21" s="1"/>
  <c r="L103" i="21"/>
  <c r="T103" i="21" s="1"/>
  <c r="AY246" i="1"/>
  <c r="U103" i="21" s="1"/>
  <c r="X103" i="21" s="1"/>
  <c r="L407" i="21"/>
  <c r="T407" i="21" s="1"/>
  <c r="AY99" i="1"/>
  <c r="U407" i="21" s="1"/>
  <c r="X407" i="21" s="1"/>
  <c r="L121" i="21"/>
  <c r="T121" i="21" s="1"/>
  <c r="AY292" i="1"/>
  <c r="U121" i="21" s="1"/>
  <c r="X121" i="21" s="1"/>
  <c r="L79" i="21"/>
  <c r="T79" i="21" s="1"/>
  <c r="AY345" i="1"/>
  <c r="U79" i="21" s="1"/>
  <c r="X79" i="21" s="1"/>
  <c r="AV152" i="1"/>
  <c r="AY152" i="1"/>
  <c r="AV484" i="1"/>
  <c r="J420" i="21" s="1"/>
  <c r="AY484" i="1"/>
  <c r="U420" i="21" s="1"/>
  <c r="X420" i="21" s="1"/>
  <c r="L334" i="21"/>
  <c r="T334" i="21" s="1"/>
  <c r="AY729" i="1"/>
  <c r="U334" i="21" s="1"/>
  <c r="X334" i="21" s="1"/>
  <c r="L187" i="21"/>
  <c r="T187" i="21" s="1"/>
  <c r="AY373" i="1"/>
  <c r="U187" i="21" s="1"/>
  <c r="X187" i="21" s="1"/>
  <c r="L146" i="21"/>
  <c r="T146" i="21" s="1"/>
  <c r="AY251" i="1"/>
  <c r="U146" i="21" s="1"/>
  <c r="X146" i="21" s="1"/>
  <c r="L257" i="21"/>
  <c r="T257" i="21" s="1"/>
  <c r="AY109" i="1"/>
  <c r="U257" i="21" s="1"/>
  <c r="X257" i="21" s="1"/>
  <c r="L446" i="21"/>
  <c r="T446" i="21" s="1"/>
  <c r="B41" i="23" s="1"/>
  <c r="F41" i="23" s="1"/>
  <c r="AY658" i="1"/>
  <c r="U446" i="21" s="1"/>
  <c r="X446" i="21" s="1"/>
  <c r="L333" i="21"/>
  <c r="T333" i="21" s="1"/>
  <c r="AY728" i="1"/>
  <c r="U333" i="21" s="1"/>
  <c r="X333" i="21" s="1"/>
  <c r="AV315" i="1"/>
  <c r="J62" i="21" s="1"/>
  <c r="AY315" i="1"/>
  <c r="U62" i="21" s="1"/>
  <c r="X62" i="21" s="1"/>
  <c r="L371" i="21"/>
  <c r="T371" i="21" s="1"/>
  <c r="AY72" i="1"/>
  <c r="U371" i="21" s="1"/>
  <c r="X371" i="21" s="1"/>
  <c r="L306" i="21"/>
  <c r="T306" i="21" s="1"/>
  <c r="AY200" i="1"/>
  <c r="U306" i="21" s="1"/>
  <c r="X306" i="21" s="1"/>
  <c r="AV361" i="1"/>
  <c r="J398" i="21" s="1"/>
  <c r="AY361" i="1"/>
  <c r="U398" i="21" s="1"/>
  <c r="X398" i="21" s="1"/>
  <c r="L8" i="21"/>
  <c r="T8" i="21" s="1"/>
  <c r="AY660" i="1"/>
  <c r="U8" i="21" s="1"/>
  <c r="L345" i="21"/>
  <c r="T345" i="21" s="1"/>
  <c r="AY146" i="1"/>
  <c r="U345" i="21" s="1"/>
  <c r="X345" i="21" s="1"/>
  <c r="AV214" i="1"/>
  <c r="AY214" i="1"/>
  <c r="L411" i="21"/>
  <c r="T411" i="21" s="1"/>
  <c r="J214" i="21"/>
  <c r="J236" i="21"/>
  <c r="AV126" i="1"/>
  <c r="J278" i="21" s="1"/>
  <c r="J41" i="21"/>
  <c r="L380" i="21"/>
  <c r="T380" i="21" s="1"/>
  <c r="J305" i="21"/>
  <c r="L365" i="21"/>
  <c r="T365" i="21" s="1"/>
  <c r="L359" i="21"/>
  <c r="T359" i="21" s="1"/>
  <c r="AV623" i="1"/>
  <c r="J326" i="21" s="1"/>
  <c r="AV146" i="1"/>
  <c r="J345" i="21" s="1"/>
  <c r="AV255" i="1"/>
  <c r="J140" i="21" s="1"/>
  <c r="L120" i="21"/>
  <c r="T120" i="21" s="1"/>
  <c r="AV63" i="1"/>
  <c r="J198" i="21" s="1"/>
  <c r="AV472" i="1"/>
  <c r="J416" i="21" s="1"/>
  <c r="AV621" i="1"/>
  <c r="J324" i="21" s="1"/>
  <c r="AV72" i="1"/>
  <c r="J371" i="21" s="1"/>
  <c r="AV595" i="1"/>
  <c r="J388" i="21" s="1"/>
  <c r="AV401" i="1"/>
  <c r="J368" i="21" s="1"/>
  <c r="AV437" i="1"/>
  <c r="J295" i="21" s="1"/>
  <c r="L208" i="21"/>
  <c r="T208" i="21" s="1"/>
  <c r="L128" i="21"/>
  <c r="T128" i="21" s="1"/>
  <c r="B31" i="23" s="1"/>
  <c r="F31" i="23" s="1"/>
  <c r="AV503" i="1"/>
  <c r="J428" i="21" s="1"/>
  <c r="L342" i="21"/>
  <c r="T342" i="21" s="1"/>
  <c r="L176" i="21"/>
  <c r="T176" i="21" s="1"/>
  <c r="L168" i="21"/>
  <c r="T168" i="21" s="1"/>
  <c r="L272" i="21"/>
  <c r="T272" i="21" s="1"/>
  <c r="AV229" i="1"/>
  <c r="J162" i="21" s="1"/>
  <c r="AV535" i="1"/>
  <c r="J342" i="21" s="1"/>
  <c r="L147" i="21"/>
  <c r="T147" i="21" s="1"/>
  <c r="L167" i="21"/>
  <c r="T167" i="21" s="1"/>
  <c r="AV164" i="1"/>
  <c r="J240" i="21" s="1"/>
  <c r="AV373" i="1"/>
  <c r="J187" i="21" s="1"/>
  <c r="L310" i="21"/>
  <c r="T310" i="21" s="1"/>
  <c r="AV513" i="1"/>
  <c r="J434" i="21" s="1"/>
  <c r="AV251" i="1"/>
  <c r="AV366" i="1"/>
  <c r="J15" i="21" s="1"/>
  <c r="AV68" i="1"/>
  <c r="J294" i="21" s="1"/>
  <c r="L259" i="21"/>
  <c r="T259" i="21" s="1"/>
  <c r="AV581" i="1"/>
  <c r="J378" i="21" s="1"/>
  <c r="AV148" i="1"/>
  <c r="J346" i="21" s="1"/>
  <c r="AV134" i="1"/>
  <c r="J443" i="21" s="1"/>
  <c r="L89" i="21"/>
  <c r="T89" i="21" s="1"/>
  <c r="L294" i="21"/>
  <c r="T294" i="21" s="1"/>
  <c r="AV292" i="1"/>
  <c r="J121" i="21" s="1"/>
  <c r="AV100" i="1"/>
  <c r="J408" i="21" s="1"/>
  <c r="AV715" i="1"/>
  <c r="J313" i="21" s="1"/>
  <c r="AV205" i="1"/>
  <c r="J87" i="21" s="1"/>
  <c r="AV469" i="1"/>
  <c r="J363" i="21" s="1"/>
  <c r="AV596" i="1"/>
  <c r="J390" i="21" s="1"/>
  <c r="AV677" i="1"/>
  <c r="J168" i="21" s="1"/>
  <c r="L57" i="21"/>
  <c r="T57" i="21" s="1"/>
  <c r="L281" i="21"/>
  <c r="T281" i="21" s="1"/>
  <c r="L304" i="21"/>
  <c r="T304" i="21" s="1"/>
  <c r="AV375" i="1"/>
  <c r="L399" i="21"/>
  <c r="T399" i="21" s="1"/>
  <c r="J344" i="21"/>
  <c r="J139" i="21"/>
  <c r="L82" i="21"/>
  <c r="T82" i="21" s="1"/>
  <c r="J176" i="21"/>
  <c r="AV218" i="1"/>
  <c r="J85" i="21" s="1"/>
  <c r="J148" i="21"/>
  <c r="AV372" i="1"/>
  <c r="J71" i="21" s="1"/>
  <c r="AV683" i="1"/>
  <c r="J164" i="21" s="1"/>
  <c r="L232" i="21"/>
  <c r="T232" i="21" s="1"/>
  <c r="AV276" i="1"/>
  <c r="J289" i="21" s="1"/>
  <c r="L273" i="21"/>
  <c r="T273" i="21" s="1"/>
  <c r="L449" i="21"/>
  <c r="T449" i="21" s="1"/>
  <c r="AV734" i="1"/>
  <c r="J336" i="21" s="1"/>
  <c r="L22" i="21"/>
  <c r="T22" i="21" s="1"/>
  <c r="L314" i="21"/>
  <c r="T314" i="21" s="1"/>
  <c r="J447" i="21"/>
  <c r="AV630" i="1"/>
  <c r="J393" i="21" s="1"/>
  <c r="AV13" i="1"/>
  <c r="J175" i="21" s="1"/>
  <c r="L242" i="21"/>
  <c r="T242" i="21" s="1"/>
  <c r="L165" i="21"/>
  <c r="T165" i="21" s="1"/>
  <c r="AV568" i="1"/>
  <c r="L92" i="21"/>
  <c r="T92" i="21" s="1"/>
  <c r="AV82" i="1"/>
  <c r="J92" i="21" s="1"/>
  <c r="L59" i="21"/>
  <c r="T59" i="21" s="1"/>
  <c r="AV563" i="1"/>
  <c r="J59" i="21" s="1"/>
  <c r="AV293" i="1"/>
  <c r="J122" i="21" s="1"/>
  <c r="L122" i="21"/>
  <c r="T122" i="21" s="1"/>
  <c r="AV511" i="1"/>
  <c r="J433" i="21" s="1"/>
  <c r="AV202" i="1"/>
  <c r="J304" i="21" s="1"/>
  <c r="L67" i="21"/>
  <c r="T67" i="21" s="1"/>
  <c r="AV320" i="1"/>
  <c r="J67" i="21" s="1"/>
  <c r="L144" i="21"/>
  <c r="T144" i="21" s="1"/>
  <c r="AV247" i="1"/>
  <c r="J144" i="21" s="1"/>
  <c r="J382" i="21"/>
  <c r="AV403" i="1"/>
  <c r="J370" i="21" s="1"/>
  <c r="L114" i="21"/>
  <c r="T114" i="21" s="1"/>
  <c r="AV640" i="1"/>
  <c r="L217" i="21"/>
  <c r="T217" i="21" s="1"/>
  <c r="AV38" i="1"/>
  <c r="J217" i="21" s="1"/>
  <c r="AV141" i="1"/>
  <c r="J343" i="21" s="1"/>
  <c r="AV37" i="1"/>
  <c r="J40" i="21" s="1"/>
  <c r="AV80" i="1"/>
  <c r="AV209" i="1"/>
  <c r="J99" i="21" s="1"/>
  <c r="L99" i="21"/>
  <c r="T99" i="21" s="1"/>
  <c r="J404" i="21"/>
  <c r="AV732" i="1"/>
  <c r="J28" i="21"/>
  <c r="J39" i="21"/>
  <c r="J9" i="21"/>
  <c r="J57" i="21"/>
  <c r="J128" i="21"/>
  <c r="J268" i="21"/>
  <c r="J110" i="21"/>
  <c r="J273" i="21"/>
  <c r="J35" i="21"/>
  <c r="J150" i="21"/>
  <c r="J235" i="21"/>
  <c r="J70" i="21"/>
  <c r="J265" i="21"/>
  <c r="J248" i="21"/>
  <c r="J328" i="21"/>
  <c r="J314" i="21"/>
  <c r="J327" i="21"/>
  <c r="J365" i="21"/>
  <c r="J329" i="21"/>
  <c r="J359" i="21"/>
  <c r="J115" i="21"/>
  <c r="J333" i="21"/>
  <c r="J177" i="21"/>
  <c r="J78" i="21"/>
  <c r="J193" i="21"/>
  <c r="J272" i="21"/>
  <c r="J399" i="21"/>
  <c r="J82" i="21"/>
  <c r="J120" i="21"/>
  <c r="J136" i="21"/>
  <c r="J34" i="21"/>
  <c r="J126" i="21"/>
  <c r="J281" i="21"/>
  <c r="J213" i="21"/>
  <c r="J146" i="21"/>
  <c r="J129" i="21"/>
  <c r="J238" i="21"/>
  <c r="J160" i="21"/>
  <c r="J411" i="21"/>
  <c r="J391" i="21"/>
  <c r="J266" i="21"/>
  <c r="J403" i="21"/>
  <c r="B20" i="23" l="1"/>
  <c r="G20" i="23" s="1"/>
  <c r="B18" i="23"/>
  <c r="G18" i="23" s="1"/>
  <c r="B10" i="23"/>
  <c r="G10" i="23" s="1"/>
  <c r="B17" i="23"/>
  <c r="G17" i="23" s="1"/>
  <c r="B21" i="23"/>
  <c r="G21" i="23" s="1"/>
  <c r="B35" i="23"/>
  <c r="F35" i="23" s="1"/>
  <c r="B37" i="23"/>
  <c r="F37" i="23" s="1"/>
  <c r="B5" i="23"/>
  <c r="G5" i="23" s="1"/>
  <c r="B12" i="23"/>
  <c r="G12" i="23" s="1"/>
  <c r="B16" i="23"/>
  <c r="G16" i="23" s="1"/>
  <c r="B4" i="23"/>
  <c r="G4" i="23" s="1"/>
  <c r="B32" i="23"/>
  <c r="F32" i="23" s="1"/>
  <c r="B27" i="23"/>
  <c r="F27" i="23" s="1"/>
  <c r="B26" i="23"/>
  <c r="F26" i="23" s="1"/>
  <c r="B25" i="23"/>
  <c r="F25" i="23" s="1"/>
  <c r="B33" i="23"/>
  <c r="F33" i="23" s="1"/>
  <c r="B30" i="23"/>
  <c r="F30" i="23" s="1"/>
  <c r="B34" i="23"/>
  <c r="F34" i="23" s="1"/>
  <c r="B13" i="23"/>
  <c r="G13" i="23" s="1"/>
  <c r="U437" i="21"/>
  <c r="X437" i="21" s="1"/>
  <c r="B11" i="23" s="1"/>
  <c r="G11" i="23" s="1"/>
  <c r="B8" i="23"/>
  <c r="G8" i="23" s="1"/>
  <c r="B36" i="23"/>
  <c r="F36" i="23" s="1"/>
  <c r="B9" i="23"/>
  <c r="G9" i="23" s="1"/>
  <c r="B28" i="23"/>
  <c r="F28" i="23" s="1"/>
  <c r="B29" i="23"/>
  <c r="F29" i="23" s="1"/>
  <c r="B7" i="23"/>
  <c r="G7" i="23" s="1"/>
  <c r="B15" i="23"/>
  <c r="G15" i="23" s="1"/>
  <c r="B14" i="23"/>
  <c r="G14" i="23" s="1"/>
  <c r="U310" i="21"/>
  <c r="X310" i="21" s="1"/>
  <c r="U442" i="21"/>
  <c r="X8" i="21"/>
  <c r="AY1" i="1"/>
  <c r="AV1" i="1"/>
  <c r="T2" i="21"/>
  <c r="L2" i="21"/>
  <c r="AC1" i="1"/>
  <c r="AA1" i="1"/>
  <c r="B6" i="23" l="1"/>
  <c r="B43" i="23"/>
  <c r="F43" i="23" s="1"/>
  <c r="U2" i="21"/>
  <c r="X442" i="21"/>
  <c r="Q1" i="1"/>
  <c r="X2" i="21" l="1"/>
  <c r="B19" i="23"/>
  <c r="G19" i="23" s="1"/>
  <c r="G6" i="23"/>
  <c r="AB1" i="1"/>
  <c r="B22" i="23" l="1"/>
  <c r="G22" i="23"/>
  <c r="S1" i="1"/>
  <c r="X1" i="1"/>
  <c r="V1" i="1"/>
  <c r="Z6" i="1"/>
  <c r="W1" i="1"/>
  <c r="Z1" i="1" l="1"/>
  <c r="U6" i="1"/>
  <c r="R1" i="1"/>
  <c r="U1" i="1" l="1"/>
</calcChain>
</file>

<file path=xl/comments1.xml><?xml version="1.0" encoding="utf-8"?>
<comments xmlns="http://schemas.openxmlformats.org/spreadsheetml/2006/main">
  <authors>
    <author>lgadot</author>
  </authors>
  <commentList>
    <comment ref="K5" authorId="0">
      <text>
        <r>
          <rPr>
            <b/>
            <sz val="9"/>
            <color indexed="81"/>
            <rFont val="Tahoma"/>
            <family val="2"/>
          </rPr>
          <t>lgadot:</t>
        </r>
        <r>
          <rPr>
            <sz val="9"/>
            <color indexed="81"/>
            <rFont val="Tahoma"/>
            <family val="2"/>
          </rPr>
          <t xml:space="preserve">
cf slide 28 de la présentation du 14/04/2016</t>
        </r>
      </text>
    </comment>
    <comment ref="P5" authorId="0">
      <text>
        <r>
          <rPr>
            <b/>
            <sz val="9"/>
            <color indexed="81"/>
            <rFont val="Tahoma"/>
            <family val="2"/>
          </rPr>
          <t>lgadot:</t>
        </r>
        <r>
          <rPr>
            <sz val="9"/>
            <color indexed="81"/>
            <rFont val="Tahoma"/>
            <family val="2"/>
          </rPr>
          <t xml:space="preserve">
cf slide 8 de la présentation du 14/04/2016</t>
        </r>
      </text>
    </comment>
    <comment ref="AQ5" authorId="0">
      <text>
        <r>
          <rPr>
            <b/>
            <sz val="9"/>
            <color indexed="81"/>
            <rFont val="Tahoma"/>
            <family val="2"/>
          </rPr>
          <t>lgadot:</t>
        </r>
        <r>
          <rPr>
            <sz val="9"/>
            <color indexed="81"/>
            <rFont val="Tahoma"/>
            <family val="2"/>
          </rPr>
          <t xml:space="preserve">
Cf slide 25 de la présentation du GTF du 14 avril 2016</t>
        </r>
      </text>
    </comment>
    <comment ref="AE35" authorId="0">
      <text>
        <r>
          <rPr>
            <b/>
            <sz val="9"/>
            <color indexed="81"/>
            <rFont val="Tahoma"/>
            <family val="2"/>
          </rPr>
          <t>lgadot:</t>
        </r>
        <r>
          <rPr>
            <sz val="9"/>
            <color indexed="81"/>
            <rFont val="Tahoma"/>
            <family val="2"/>
          </rPr>
          <t xml:space="preserve">
Pas de SMUR &gt; 4000 sorties dans région Champagne Ardennes pour assumer role territorial</t>
        </r>
      </text>
    </comment>
    <comment ref="AE134" authorId="0">
      <text>
        <r>
          <rPr>
            <b/>
            <sz val="9"/>
            <color indexed="81"/>
            <rFont val="Tahoma"/>
            <family val="2"/>
          </rPr>
          <t>lgadot:</t>
        </r>
        <r>
          <rPr>
            <sz val="9"/>
            <color indexed="81"/>
            <rFont val="Tahoma"/>
            <family val="2"/>
          </rPr>
          <t xml:space="preserve">
Pas de SMUR en Guyane pour assumer le role territorial</t>
        </r>
      </text>
    </comment>
    <comment ref="AE211" authorId="0">
      <text>
        <r>
          <rPr>
            <b/>
            <sz val="9"/>
            <color indexed="81"/>
            <rFont val="Tahoma"/>
            <family val="2"/>
          </rPr>
          <t>lgadot:</t>
        </r>
        <r>
          <rPr>
            <sz val="9"/>
            <color indexed="81"/>
            <rFont val="Tahoma"/>
            <family val="2"/>
          </rPr>
          <t xml:space="preserve">
Pas de SMUR dans Limousin pour assumer le rôle territorial
</t>
        </r>
      </text>
    </comment>
    <comment ref="AE316" authorId="0">
      <text>
        <r>
          <rPr>
            <b/>
            <sz val="9"/>
            <color indexed="81"/>
            <rFont val="Tahoma"/>
            <family val="2"/>
          </rPr>
          <t>lgadot:</t>
        </r>
        <r>
          <rPr>
            <sz val="9"/>
            <color indexed="81"/>
            <rFont val="Tahoma"/>
            <family val="2"/>
          </rPr>
          <t xml:space="preserve">
Pas de SMUR &gt; 4000 sorties dans région Basse Normandie pour assumer role territorial</t>
        </r>
      </text>
    </comment>
    <comment ref="AE511" authorId="0">
      <text>
        <r>
          <rPr>
            <b/>
            <sz val="9"/>
            <color indexed="81"/>
            <rFont val="Tahoma"/>
            <family val="2"/>
          </rPr>
          <t>lgadot:</t>
        </r>
        <r>
          <rPr>
            <sz val="9"/>
            <color indexed="81"/>
            <rFont val="Tahoma"/>
            <family val="2"/>
          </rPr>
          <t xml:space="preserve">
très proche du seuil : les variations annuelles vont faire passer au-dessous et au dessus. De plus les étabs peuvent franchir le seuil en optimisant légèrement les SMUR 2R.
</t>
        </r>
      </text>
    </comment>
    <comment ref="AE655" authorId="0">
      <text>
        <r>
          <rPr>
            <b/>
            <sz val="9"/>
            <color indexed="81"/>
            <rFont val="Tahoma"/>
            <family val="2"/>
          </rPr>
          <t>lgadot:</t>
        </r>
        <r>
          <rPr>
            <sz val="9"/>
            <color indexed="81"/>
            <rFont val="Tahoma"/>
            <family val="2"/>
          </rPr>
          <t xml:space="preserve">
Pas de SMUR à la réunion pour assumer le role territorial</t>
        </r>
      </text>
    </comment>
  </commentList>
</comments>
</file>

<file path=xl/comments2.xml><?xml version="1.0" encoding="utf-8"?>
<comments xmlns="http://schemas.openxmlformats.org/spreadsheetml/2006/main">
  <authors>
    <author>laurent.gadot</author>
  </authors>
  <commentList>
    <comment ref="W63" authorId="0">
      <text>
        <r>
          <rPr>
            <b/>
            <sz val="9"/>
            <color indexed="81"/>
            <rFont val="Tahoma"/>
            <family val="2"/>
          </rPr>
          <t>laurent.gadot:</t>
        </r>
        <r>
          <rPr>
            <sz val="9"/>
            <color indexed="81"/>
            <rFont val="Tahoma"/>
            <family val="2"/>
          </rPr>
          <t xml:space="preserve">
Erreur prise en compte TM SMUR
</t>
        </r>
      </text>
    </comment>
  </commentList>
</comments>
</file>

<file path=xl/sharedStrings.xml><?xml version="1.0" encoding="utf-8"?>
<sst xmlns="http://schemas.openxmlformats.org/spreadsheetml/2006/main" count="8049" uniqueCount="2451">
  <si>
    <t>Finess Géographique</t>
  </si>
  <si>
    <t>€ Conducteurs SMUR</t>
  </si>
  <si>
    <t>€ IDE ex DG</t>
  </si>
  <si>
    <t>EH24 Med exDG</t>
  </si>
  <si>
    <t>EH24 IDE exDG</t>
  </si>
  <si>
    <t>EH24 Conducteurs SMUR</t>
  </si>
  <si>
    <t>Coef Géo</t>
  </si>
  <si>
    <t>EH24 Med exDG SU seuls</t>
  </si>
  <si>
    <t>EH24 Med exDG SU SMUR</t>
  </si>
  <si>
    <t>Ex DG med SMUR seuls</t>
  </si>
  <si>
    <t>SMUR seul</t>
  </si>
  <si>
    <t>SU SMUR</t>
  </si>
  <si>
    <t>EH24 IDE SU exDG seuls</t>
  </si>
  <si>
    <t>EH24 IDE SU SMUR exDG</t>
  </si>
  <si>
    <t>EH24 IDE  SMUR exDG</t>
  </si>
  <si>
    <t>Total général</t>
  </si>
  <si>
    <t>SU Seul</t>
  </si>
  <si>
    <t xml:space="preserve">970421038 </t>
  </si>
  <si>
    <t xml:space="preserve">970408589 </t>
  </si>
  <si>
    <t xml:space="preserve">970403606 </t>
  </si>
  <si>
    <t xml:space="preserve">970300083 </t>
  </si>
  <si>
    <t xml:space="preserve">970300026 </t>
  </si>
  <si>
    <t xml:space="preserve">970211207 </t>
  </si>
  <si>
    <t xml:space="preserve">970107249 </t>
  </si>
  <si>
    <t xml:space="preserve">970100228 </t>
  </si>
  <si>
    <t xml:space="preserve">970100202 </t>
  </si>
  <si>
    <t xml:space="preserve">970100186 </t>
  </si>
  <si>
    <t xml:space="preserve">970100178 </t>
  </si>
  <si>
    <t xml:space="preserve">950110080 </t>
  </si>
  <si>
    <t xml:space="preserve">950110049 </t>
  </si>
  <si>
    <t xml:space="preserve">950110015 </t>
  </si>
  <si>
    <t xml:space="preserve">950015289 </t>
  </si>
  <si>
    <t xml:space="preserve">950013870 </t>
  </si>
  <si>
    <t xml:space="preserve">950807982 </t>
  </si>
  <si>
    <t xml:space="preserve">950001370 </t>
  </si>
  <si>
    <t xml:space="preserve">950300277 </t>
  </si>
  <si>
    <t xml:space="preserve">950300244 </t>
  </si>
  <si>
    <t xml:space="preserve">940000649 </t>
  </si>
  <si>
    <t xml:space="preserve">940110042 </t>
  </si>
  <si>
    <t xml:space="preserve">940110018 </t>
  </si>
  <si>
    <t xml:space="preserve">940300569 </t>
  </si>
  <si>
    <t xml:space="preserve">940300445 </t>
  </si>
  <si>
    <t xml:space="preserve">940300031 </t>
  </si>
  <si>
    <t xml:space="preserve">930110069 </t>
  </si>
  <si>
    <t xml:space="preserve">930110051 </t>
  </si>
  <si>
    <t xml:space="preserve">930110036 </t>
  </si>
  <si>
    <t xml:space="preserve">930021480 </t>
  </si>
  <si>
    <t xml:space="preserve">930300595 </t>
  </si>
  <si>
    <t xml:space="preserve">930300553 </t>
  </si>
  <si>
    <t xml:space="preserve">930300116 </t>
  </si>
  <si>
    <t xml:space="preserve">930300082 </t>
  </si>
  <si>
    <t xml:space="preserve">930300066 </t>
  </si>
  <si>
    <t xml:space="preserve">930300025 </t>
  </si>
  <si>
    <t xml:space="preserve">920000650 </t>
  </si>
  <si>
    <t xml:space="preserve">920000643 </t>
  </si>
  <si>
    <t xml:space="preserve">920110020 </t>
  </si>
  <si>
    <t xml:space="preserve">300780137 </t>
  </si>
  <si>
    <t xml:space="preserve">920026374 </t>
  </si>
  <si>
    <t xml:space="preserve">920009909 </t>
  </si>
  <si>
    <t xml:space="preserve">920300043 </t>
  </si>
  <si>
    <t xml:space="preserve">920300597 </t>
  </si>
  <si>
    <t xml:space="preserve">910110063 </t>
  </si>
  <si>
    <t xml:space="preserve">910110055 </t>
  </si>
  <si>
    <t xml:space="preserve">910110014 </t>
  </si>
  <si>
    <t xml:space="preserve">910019454 </t>
  </si>
  <si>
    <t xml:space="preserve">910019447 </t>
  </si>
  <si>
    <t xml:space="preserve">910803543 </t>
  </si>
  <si>
    <t xml:space="preserve">910300219 </t>
  </si>
  <si>
    <t xml:space="preserve">910002773 </t>
  </si>
  <si>
    <t xml:space="preserve">910300300 </t>
  </si>
  <si>
    <t xml:space="preserve">910300144 </t>
  </si>
  <si>
    <t xml:space="preserve">900000365 </t>
  </si>
  <si>
    <t xml:space="preserve">890970569 </t>
  </si>
  <si>
    <t xml:space="preserve">890002389 </t>
  </si>
  <si>
    <t xml:space="preserve">890000433 </t>
  </si>
  <si>
    <t xml:space="preserve">890000417 </t>
  </si>
  <si>
    <t xml:space="preserve">890000409 </t>
  </si>
  <si>
    <t xml:space="preserve">890000037 </t>
  </si>
  <si>
    <t xml:space="preserve">880780093 </t>
  </si>
  <si>
    <t xml:space="preserve">880780077 </t>
  </si>
  <si>
    <t xml:space="preserve">880007299 </t>
  </si>
  <si>
    <t xml:space="preserve">880007059 </t>
  </si>
  <si>
    <t xml:space="preserve">870000288 </t>
  </si>
  <si>
    <t xml:space="preserve">870000031 </t>
  </si>
  <si>
    <t xml:space="preserve">870000023 </t>
  </si>
  <si>
    <t xml:space="preserve">870000015 </t>
  </si>
  <si>
    <t xml:space="preserve">860780097 </t>
  </si>
  <si>
    <t xml:space="preserve">860780071 </t>
  </si>
  <si>
    <t xml:space="preserve">860780063 </t>
  </si>
  <si>
    <t xml:space="preserve">860013077 </t>
  </si>
  <si>
    <t xml:space="preserve">860010321 </t>
  </si>
  <si>
    <t xml:space="preserve">850000118 </t>
  </si>
  <si>
    <t xml:space="preserve">850009010 </t>
  </si>
  <si>
    <t xml:space="preserve">850000084 </t>
  </si>
  <si>
    <t xml:space="preserve">850000035 </t>
  </si>
  <si>
    <t xml:space="preserve">850000019 </t>
  </si>
  <si>
    <t xml:space="preserve">840006597 </t>
  </si>
  <si>
    <t xml:space="preserve">840004659 </t>
  </si>
  <si>
    <t xml:space="preserve">840000129 </t>
  </si>
  <si>
    <t xml:space="preserve">840000111 </t>
  </si>
  <si>
    <t xml:space="preserve">840000087 </t>
  </si>
  <si>
    <t xml:space="preserve">840000046 </t>
  </si>
  <si>
    <t xml:space="preserve">840000012 </t>
  </si>
  <si>
    <t xml:space="preserve">830200523 </t>
  </si>
  <si>
    <t xml:space="preserve">830100616 </t>
  </si>
  <si>
    <t xml:space="preserve">830100590 </t>
  </si>
  <si>
    <t xml:space="preserve">830100566 </t>
  </si>
  <si>
    <t xml:space="preserve">830100533 </t>
  </si>
  <si>
    <t xml:space="preserve">830100525 </t>
  </si>
  <si>
    <t xml:space="preserve">830100517 </t>
  </si>
  <si>
    <t xml:space="preserve">820004950 </t>
  </si>
  <si>
    <t xml:space="preserve">820000057 </t>
  </si>
  <si>
    <t xml:space="preserve">820000016 </t>
  </si>
  <si>
    <t xml:space="preserve">810101444 </t>
  </si>
  <si>
    <t xml:space="preserve">810000224 </t>
  </si>
  <si>
    <t xml:space="preserve">810000455 </t>
  </si>
  <si>
    <t xml:space="preserve">810000380 </t>
  </si>
  <si>
    <t xml:space="preserve">810000331 </t>
  </si>
  <si>
    <t xml:space="preserve">800015729 </t>
  </si>
  <si>
    <t xml:space="preserve">800000093 </t>
  </si>
  <si>
    <t xml:space="preserve">800000085 </t>
  </si>
  <si>
    <t xml:space="preserve">800000069 </t>
  </si>
  <si>
    <t xml:space="preserve">800000044 </t>
  </si>
  <si>
    <t xml:space="preserve">800000028 </t>
  </si>
  <si>
    <t xml:space="preserve">790006654 </t>
  </si>
  <si>
    <t xml:space="preserve">790009948 </t>
  </si>
  <si>
    <t xml:space="preserve">790000012 </t>
  </si>
  <si>
    <t xml:space="preserve">780000436 </t>
  </si>
  <si>
    <t xml:space="preserve">780110078 </t>
  </si>
  <si>
    <t xml:space="preserve">780110052 </t>
  </si>
  <si>
    <t xml:space="preserve">780110011 </t>
  </si>
  <si>
    <t xml:space="preserve">780300406 </t>
  </si>
  <si>
    <t xml:space="preserve">780300323 </t>
  </si>
  <si>
    <t xml:space="preserve">780002697 </t>
  </si>
  <si>
    <t xml:space="preserve">780300422 </t>
  </si>
  <si>
    <t xml:space="preserve">780001236 </t>
  </si>
  <si>
    <t xml:space="preserve">780300455 </t>
  </si>
  <si>
    <t xml:space="preserve">780300414 </t>
  </si>
  <si>
    <t xml:space="preserve">770700185 </t>
  </si>
  <si>
    <t xml:space="preserve">770170017 </t>
  </si>
  <si>
    <t xml:space="preserve">770130052 </t>
  </si>
  <si>
    <t xml:space="preserve">770110070 </t>
  </si>
  <si>
    <t xml:space="preserve">770110062 </t>
  </si>
  <si>
    <t xml:space="preserve">770110054 </t>
  </si>
  <si>
    <t xml:space="preserve">770110021 </t>
  </si>
  <si>
    <t xml:space="preserve">770110013 </t>
  </si>
  <si>
    <t xml:space="preserve">770790707 </t>
  </si>
  <si>
    <t xml:space="preserve">770300135 </t>
  </si>
  <si>
    <t xml:space="preserve">760780742 </t>
  </si>
  <si>
    <t xml:space="preserve">760780734 </t>
  </si>
  <si>
    <t xml:space="preserve">760780726 </t>
  </si>
  <si>
    <t xml:space="preserve">760780239 </t>
  </si>
  <si>
    <t xml:space="preserve">760780056 </t>
  </si>
  <si>
    <t xml:space="preserve">760780023 </t>
  </si>
  <si>
    <t xml:space="preserve">760024042 </t>
  </si>
  <si>
    <t xml:space="preserve">760021329 </t>
  </si>
  <si>
    <t xml:space="preserve">760780791 </t>
  </si>
  <si>
    <t xml:space="preserve">760921809 </t>
  </si>
  <si>
    <t xml:space="preserve">760780510 </t>
  </si>
  <si>
    <t xml:space="preserve">940120017 </t>
  </si>
  <si>
    <t xml:space="preserve">920120011 </t>
  </si>
  <si>
    <t xml:space="preserve">830100574 </t>
  </si>
  <si>
    <t xml:space="preserve">690780093 </t>
  </si>
  <si>
    <t xml:space="preserve">570000596 </t>
  </si>
  <si>
    <t xml:space="preserve">330781303 </t>
  </si>
  <si>
    <t xml:space="preserve">290000728 </t>
  </si>
  <si>
    <t xml:space="preserve">130786742 </t>
  </si>
  <si>
    <t xml:space="preserve">970300265 </t>
  </si>
  <si>
    <t xml:space="preserve">750712184 </t>
  </si>
  <si>
    <t xml:space="preserve">750000523 </t>
  </si>
  <si>
    <t xml:space="preserve">750110025 </t>
  </si>
  <si>
    <t xml:space="preserve">750006728 </t>
  </si>
  <si>
    <t xml:space="preserve">740790381 </t>
  </si>
  <si>
    <t xml:space="preserve">740790258 </t>
  </si>
  <si>
    <t xml:space="preserve">740781216 </t>
  </si>
  <si>
    <t xml:space="preserve">740781208 </t>
  </si>
  <si>
    <t xml:space="preserve">740781133 </t>
  </si>
  <si>
    <t xml:space="preserve">740001839 </t>
  </si>
  <si>
    <t xml:space="preserve">740014345 </t>
  </si>
  <si>
    <t xml:space="preserve">730780525 </t>
  </si>
  <si>
    <t xml:space="preserve">730780111 </t>
  </si>
  <si>
    <t xml:space="preserve">730780103 </t>
  </si>
  <si>
    <t xml:space="preserve">730004298 </t>
  </si>
  <si>
    <t xml:space="preserve">730002839 </t>
  </si>
  <si>
    <t xml:space="preserve">730000015 </t>
  </si>
  <si>
    <t xml:space="preserve">720016724 </t>
  </si>
  <si>
    <t xml:space="preserve">720006022 </t>
  </si>
  <si>
    <t xml:space="preserve">720017748 </t>
  </si>
  <si>
    <t xml:space="preserve">720000140 </t>
  </si>
  <si>
    <t xml:space="preserve">720000066 </t>
  </si>
  <si>
    <t xml:space="preserve">720000025 </t>
  </si>
  <si>
    <t xml:space="preserve">710976705 </t>
  </si>
  <si>
    <t xml:space="preserve">710781451 </t>
  </si>
  <si>
    <t xml:space="preserve">710978347 </t>
  </si>
  <si>
    <t xml:space="preserve">710780958 </t>
  </si>
  <si>
    <t xml:space="preserve">710780644 </t>
  </si>
  <si>
    <t xml:space="preserve">710780263 </t>
  </si>
  <si>
    <t xml:space="preserve">700780026 </t>
  </si>
  <si>
    <t xml:space="preserve">700004591 </t>
  </si>
  <si>
    <t xml:space="preserve">690805361 </t>
  </si>
  <si>
    <t xml:space="preserve">690782271 </t>
  </si>
  <si>
    <t xml:space="preserve">690782222 </t>
  </si>
  <si>
    <t xml:space="preserve">690781810 </t>
  </si>
  <si>
    <t xml:space="preserve">690780036 </t>
  </si>
  <si>
    <t xml:space="preserve">690780648 </t>
  </si>
  <si>
    <t xml:space="preserve">690780416 </t>
  </si>
  <si>
    <t xml:space="preserve">690807367 </t>
  </si>
  <si>
    <t xml:space="preserve">690782834 </t>
  </si>
  <si>
    <t xml:space="preserve">690780655 </t>
  </si>
  <si>
    <t xml:space="preserve">690023411 </t>
  </si>
  <si>
    <t xml:space="preserve">690780390 </t>
  </si>
  <si>
    <t xml:space="preserve">690780382 </t>
  </si>
  <si>
    <t xml:space="preserve">680001005 </t>
  </si>
  <si>
    <t xml:space="preserve">680000973 </t>
  </si>
  <si>
    <t xml:space="preserve">680000320 </t>
  </si>
  <si>
    <t xml:space="preserve">680000486 </t>
  </si>
  <si>
    <t xml:space="preserve">680000437 </t>
  </si>
  <si>
    <t xml:space="preserve">680000395 </t>
  </si>
  <si>
    <t xml:space="preserve">680000197 </t>
  </si>
  <si>
    <t xml:space="preserve">670780691 </t>
  </si>
  <si>
    <t xml:space="preserve">670780543 </t>
  </si>
  <si>
    <t xml:space="preserve">670780345 </t>
  </si>
  <si>
    <t xml:space="preserve">670780337 </t>
  </si>
  <si>
    <t xml:space="preserve">670780055 </t>
  </si>
  <si>
    <t xml:space="preserve">670016237 </t>
  </si>
  <si>
    <t xml:space="preserve">660790387 </t>
  </si>
  <si>
    <t xml:space="preserve">660780180 </t>
  </si>
  <si>
    <t xml:space="preserve">660780784 </t>
  </si>
  <si>
    <t xml:space="preserve">660780776 </t>
  </si>
  <si>
    <t xml:space="preserve">660780628 </t>
  </si>
  <si>
    <t xml:space="preserve">650783160 </t>
  </si>
  <si>
    <t xml:space="preserve">650780174 </t>
  </si>
  <si>
    <t xml:space="preserve">650780166 </t>
  </si>
  <si>
    <t xml:space="preserve">650780158 </t>
  </si>
  <si>
    <t xml:space="preserve">650780679 </t>
  </si>
  <si>
    <t xml:space="preserve">640781290 </t>
  </si>
  <si>
    <t xml:space="preserve">640780821 </t>
  </si>
  <si>
    <t xml:space="preserve">640780813 </t>
  </si>
  <si>
    <t xml:space="preserve">640780417 </t>
  </si>
  <si>
    <t xml:space="preserve">640017646 </t>
  </si>
  <si>
    <t xml:space="preserve">640780433 </t>
  </si>
  <si>
    <t xml:space="preserve">640780938 </t>
  </si>
  <si>
    <t xml:space="preserve">640780748 </t>
  </si>
  <si>
    <t xml:space="preserve">640780490 </t>
  </si>
  <si>
    <t xml:space="preserve">630781029 </t>
  </si>
  <si>
    <t xml:space="preserve">630781011 </t>
  </si>
  <si>
    <t xml:space="preserve">630781003 </t>
  </si>
  <si>
    <t xml:space="preserve">630780997 </t>
  </si>
  <si>
    <t xml:space="preserve">630780989 </t>
  </si>
  <si>
    <t xml:space="preserve">630780211 </t>
  </si>
  <si>
    <t xml:space="preserve">620103440 </t>
  </si>
  <si>
    <t xml:space="preserve">620103432 </t>
  </si>
  <si>
    <t xml:space="preserve">620101360 </t>
  </si>
  <si>
    <t xml:space="preserve">620101337 </t>
  </si>
  <si>
    <t xml:space="preserve">620100685 </t>
  </si>
  <si>
    <t xml:space="preserve">620100651 </t>
  </si>
  <si>
    <t xml:space="preserve">620100057 </t>
  </si>
  <si>
    <t xml:space="preserve">620001834 </t>
  </si>
  <si>
    <t xml:space="preserve">620106088 </t>
  </si>
  <si>
    <t xml:space="preserve">620100735 </t>
  </si>
  <si>
    <t xml:space="preserve">610790594 </t>
  </si>
  <si>
    <t xml:space="preserve">610780165 </t>
  </si>
  <si>
    <t xml:space="preserve">610780124 </t>
  </si>
  <si>
    <t xml:space="preserve">610780090 </t>
  </si>
  <si>
    <t xml:space="preserve">610780082 </t>
  </si>
  <si>
    <t xml:space="preserve">610780074 </t>
  </si>
  <si>
    <t xml:space="preserve">600101984 </t>
  </si>
  <si>
    <t xml:space="preserve">600100721 </t>
  </si>
  <si>
    <t xml:space="preserve">600100713 </t>
  </si>
  <si>
    <t xml:space="preserve">600100648 </t>
  </si>
  <si>
    <t xml:space="preserve">600100754 </t>
  </si>
  <si>
    <t xml:space="preserve">590001749 </t>
  </si>
  <si>
    <t xml:space="preserve">590783239 </t>
  </si>
  <si>
    <t xml:space="preserve">590782652 </t>
  </si>
  <si>
    <t xml:space="preserve">590782637 </t>
  </si>
  <si>
    <t xml:space="preserve">590782421 </t>
  </si>
  <si>
    <t xml:space="preserve">590782215 </t>
  </si>
  <si>
    <t xml:space="preserve">590782165 </t>
  </si>
  <si>
    <t xml:space="preserve">590781902 </t>
  </si>
  <si>
    <t xml:space="preserve">590781803 </t>
  </si>
  <si>
    <t xml:space="preserve">590781662 </t>
  </si>
  <si>
    <t xml:space="preserve">590781621 </t>
  </si>
  <si>
    <t xml:space="preserve">590781605 </t>
  </si>
  <si>
    <t xml:space="preserve">590781415 </t>
  </si>
  <si>
    <t xml:space="preserve">590780227 </t>
  </si>
  <si>
    <t xml:space="preserve">590780193 </t>
  </si>
  <si>
    <t xml:space="preserve">590051801 </t>
  </si>
  <si>
    <t xml:space="preserve">590008041 </t>
  </si>
  <si>
    <t xml:space="preserve">590816310 </t>
  </si>
  <si>
    <t xml:space="preserve">580780096 </t>
  </si>
  <si>
    <t xml:space="preserve">580780088 </t>
  </si>
  <si>
    <t xml:space="preserve">580780070 </t>
  </si>
  <si>
    <t xml:space="preserve">580780039 </t>
  </si>
  <si>
    <t xml:space="preserve">570025254 </t>
  </si>
  <si>
    <t xml:space="preserve">570015099 </t>
  </si>
  <si>
    <t xml:space="preserve">570010181 </t>
  </si>
  <si>
    <t xml:space="preserve">570000216 </t>
  </si>
  <si>
    <t xml:space="preserve">570005165 </t>
  </si>
  <si>
    <t xml:space="preserve">570000646 </t>
  </si>
  <si>
    <t xml:space="preserve">570000158 </t>
  </si>
  <si>
    <t xml:space="preserve">560023210 </t>
  </si>
  <si>
    <t xml:space="preserve">560014748 </t>
  </si>
  <si>
    <t xml:space="preserve">560005746 </t>
  </si>
  <si>
    <t xml:space="preserve">560000044 </t>
  </si>
  <si>
    <t xml:space="preserve">550003354 </t>
  </si>
  <si>
    <t xml:space="preserve">550000020 </t>
  </si>
  <si>
    <t xml:space="preserve">540002078 </t>
  </si>
  <si>
    <t xml:space="preserve">540000486 </t>
  </si>
  <si>
    <t xml:space="preserve">540000767 </t>
  </si>
  <si>
    <t xml:space="preserve">540000106 </t>
  </si>
  <si>
    <t xml:space="preserve">540000080 </t>
  </si>
  <si>
    <t xml:space="preserve">540000049 </t>
  </si>
  <si>
    <t xml:space="preserve">530031962 </t>
  </si>
  <si>
    <t xml:space="preserve">530000371 </t>
  </si>
  <si>
    <t xml:space="preserve">530000074 </t>
  </si>
  <si>
    <t xml:space="preserve">530000025 </t>
  </si>
  <si>
    <t xml:space="preserve">520780073 </t>
  </si>
  <si>
    <t xml:space="preserve">520780057 </t>
  </si>
  <si>
    <t xml:space="preserve">520780032 </t>
  </si>
  <si>
    <t xml:space="preserve">510000193 </t>
  </si>
  <si>
    <t xml:space="preserve">510000185 </t>
  </si>
  <si>
    <t xml:space="preserve">510000078 </t>
  </si>
  <si>
    <t xml:space="preserve">510000060 </t>
  </si>
  <si>
    <t xml:space="preserve">510000037 </t>
  </si>
  <si>
    <t xml:space="preserve">510000029 </t>
  </si>
  <si>
    <t xml:space="preserve">500000393 </t>
  </si>
  <si>
    <t xml:space="preserve">500000112 </t>
  </si>
  <si>
    <t xml:space="preserve">500000096 </t>
  </si>
  <si>
    <t xml:space="preserve">500000054 </t>
  </si>
  <si>
    <t xml:space="preserve">500000013 </t>
  </si>
  <si>
    <t xml:space="preserve">490528452 </t>
  </si>
  <si>
    <t xml:space="preserve">490014909 </t>
  </si>
  <si>
    <t xml:space="preserve">490000676 </t>
  </si>
  <si>
    <t xml:space="preserve">490000031 </t>
  </si>
  <si>
    <t xml:space="preserve">480780097 </t>
  </si>
  <si>
    <t xml:space="preserve">470000027 </t>
  </si>
  <si>
    <t xml:space="preserve">470001660 </t>
  </si>
  <si>
    <t xml:space="preserve">470000324 </t>
  </si>
  <si>
    <t xml:space="preserve">470000316 </t>
  </si>
  <si>
    <t xml:space="preserve">460780216 </t>
  </si>
  <si>
    <t xml:space="preserve">460780208 </t>
  </si>
  <si>
    <t xml:space="preserve">460780091 </t>
  </si>
  <si>
    <t xml:space="preserve">460780083 </t>
  </si>
  <si>
    <t xml:space="preserve">450000294 </t>
  </si>
  <si>
    <t xml:space="preserve">450000112 </t>
  </si>
  <si>
    <t xml:space="preserve">450000104 </t>
  </si>
  <si>
    <t xml:space="preserve">450000096 </t>
  </si>
  <si>
    <t xml:space="preserve">450000088 </t>
  </si>
  <si>
    <t xml:space="preserve">440041580 </t>
  </si>
  <si>
    <t xml:space="preserve">440000313 </t>
  </si>
  <si>
    <t xml:space="preserve">440000297 </t>
  </si>
  <si>
    <t xml:space="preserve">440000289 </t>
  </si>
  <si>
    <t xml:space="preserve">440000057 </t>
  </si>
  <si>
    <t xml:space="preserve">430000034 </t>
  </si>
  <si>
    <t xml:space="preserve">430000018 </t>
  </si>
  <si>
    <t xml:space="preserve">420010050 </t>
  </si>
  <si>
    <t xml:space="preserve">420784878 </t>
  </si>
  <si>
    <t xml:space="preserve">420780652 </t>
  </si>
  <si>
    <t xml:space="preserve">420780033 </t>
  </si>
  <si>
    <t xml:space="preserve">420013831 </t>
  </si>
  <si>
    <t xml:space="preserve">420011413 </t>
  </si>
  <si>
    <t xml:space="preserve">420002495 </t>
  </si>
  <si>
    <t xml:space="preserve">420782310 </t>
  </si>
  <si>
    <t xml:space="preserve">420780504 </t>
  </si>
  <si>
    <t xml:space="preserve">410000103 </t>
  </si>
  <si>
    <t xml:space="preserve">410000095 </t>
  </si>
  <si>
    <t xml:space="preserve">410000087 </t>
  </si>
  <si>
    <t xml:space="preserve">400780193 </t>
  </si>
  <si>
    <t xml:space="preserve">400011177 </t>
  </si>
  <si>
    <t xml:space="preserve">400782769 </t>
  </si>
  <si>
    <t xml:space="preserve">390780609 </t>
  </si>
  <si>
    <t xml:space="preserve">390780591 </t>
  </si>
  <si>
    <t xml:space="preserve">390780161 </t>
  </si>
  <si>
    <t xml:space="preserve">390780146 </t>
  </si>
  <si>
    <t xml:space="preserve">380781450 </t>
  </si>
  <si>
    <t xml:space="preserve">380785956 </t>
  </si>
  <si>
    <t xml:space="preserve">380784751 </t>
  </si>
  <si>
    <t xml:space="preserve">380781435 </t>
  </si>
  <si>
    <t xml:space="preserve">380780080 </t>
  </si>
  <si>
    <t xml:space="preserve">380780056 </t>
  </si>
  <si>
    <t xml:space="preserve">380780049 </t>
  </si>
  <si>
    <t xml:space="preserve">380780031 </t>
  </si>
  <si>
    <t xml:space="preserve">380012658 </t>
  </si>
  <si>
    <t xml:space="preserve">370007569 </t>
  </si>
  <si>
    <t xml:space="preserve">370000614 </t>
  </si>
  <si>
    <t xml:space="preserve">370000606 </t>
  </si>
  <si>
    <t xml:space="preserve">370000564 </t>
  </si>
  <si>
    <t xml:space="preserve">370000481 </t>
  </si>
  <si>
    <t xml:space="preserve">360000079 </t>
  </si>
  <si>
    <t xml:space="preserve">360000053 </t>
  </si>
  <si>
    <t xml:space="preserve">360000046 </t>
  </si>
  <si>
    <t xml:space="preserve">350005179 </t>
  </si>
  <si>
    <t xml:space="preserve">350005146 </t>
  </si>
  <si>
    <t xml:space="preserve">350000121 </t>
  </si>
  <si>
    <t xml:space="preserve">350000055 </t>
  </si>
  <si>
    <t xml:space="preserve">350000048 </t>
  </si>
  <si>
    <t xml:space="preserve">350000030 </t>
  </si>
  <si>
    <t xml:space="preserve">350000022 </t>
  </si>
  <si>
    <t xml:space="preserve">340780642 </t>
  </si>
  <si>
    <t xml:space="preserve">340780477 </t>
  </si>
  <si>
    <t xml:space="preserve">340780055 </t>
  </si>
  <si>
    <t xml:space="preserve">340011295 </t>
  </si>
  <si>
    <t xml:space="preserve">340015502 </t>
  </si>
  <si>
    <t xml:space="preserve">340780725 </t>
  </si>
  <si>
    <t xml:space="preserve">340780683 </t>
  </si>
  <si>
    <t xml:space="preserve">340780667 </t>
  </si>
  <si>
    <t xml:space="preserve">340780634 </t>
  </si>
  <si>
    <t xml:space="preserve">340780154 </t>
  </si>
  <si>
    <t xml:space="preserve">340780147 </t>
  </si>
  <si>
    <t xml:space="preserve">340015965 </t>
  </si>
  <si>
    <t xml:space="preserve">330780529 </t>
  </si>
  <si>
    <t xml:space="preserve">330780495 </t>
  </si>
  <si>
    <t xml:space="preserve">330781253 </t>
  </si>
  <si>
    <t xml:space="preserve">330781220 </t>
  </si>
  <si>
    <t xml:space="preserve">330781204 </t>
  </si>
  <si>
    <t xml:space="preserve">330781196 </t>
  </si>
  <si>
    <t xml:space="preserve">330027509 </t>
  </si>
  <si>
    <t xml:space="preserve">330780537 </t>
  </si>
  <si>
    <t xml:space="preserve">330780479 </t>
  </si>
  <si>
    <t xml:space="preserve">330780263 </t>
  </si>
  <si>
    <t xml:space="preserve">320780133 </t>
  </si>
  <si>
    <t xml:space="preserve">320780117 </t>
  </si>
  <si>
    <t xml:space="preserve">310781067 </t>
  </si>
  <si>
    <t xml:space="preserve">310781000 </t>
  </si>
  <si>
    <t xml:space="preserve">310781406 </t>
  </si>
  <si>
    <t xml:space="preserve">310780671 </t>
  </si>
  <si>
    <t xml:space="preserve">310781505 </t>
  </si>
  <si>
    <t xml:space="preserve">310780382 </t>
  </si>
  <si>
    <t xml:space="preserve">310780283 </t>
  </si>
  <si>
    <t xml:space="preserve">310780101 </t>
  </si>
  <si>
    <t xml:space="preserve">300788502 </t>
  </si>
  <si>
    <t xml:space="preserve">300780053 </t>
  </si>
  <si>
    <t xml:space="preserve">300780046 </t>
  </si>
  <si>
    <t xml:space="preserve">300780038 </t>
  </si>
  <si>
    <t xml:space="preserve">290019777 </t>
  </si>
  <si>
    <t xml:space="preserve">290021542 </t>
  </si>
  <si>
    <t xml:space="preserve">290020700 </t>
  </si>
  <si>
    <t xml:space="preserve">290000306 </t>
  </si>
  <si>
    <t xml:space="preserve">290000074 </t>
  </si>
  <si>
    <t xml:space="preserve">290000041 </t>
  </si>
  <si>
    <t xml:space="preserve">290000017 </t>
  </si>
  <si>
    <t xml:space="preserve">280500075 </t>
  </si>
  <si>
    <t xml:space="preserve">280505777 </t>
  </si>
  <si>
    <t xml:space="preserve">280000589 </t>
  </si>
  <si>
    <t xml:space="preserve">280000183 </t>
  </si>
  <si>
    <t xml:space="preserve">280000134 </t>
  </si>
  <si>
    <t xml:space="preserve">270023724 </t>
  </si>
  <si>
    <t xml:space="preserve">270000326 </t>
  </si>
  <si>
    <t xml:space="preserve">270000110 </t>
  </si>
  <si>
    <t xml:space="preserve">270000102 </t>
  </si>
  <si>
    <t xml:space="preserve">270000086 </t>
  </si>
  <si>
    <t xml:space="preserve">270000060 </t>
  </si>
  <si>
    <t xml:space="preserve">260016910 </t>
  </si>
  <si>
    <t xml:space="preserve">260000104 </t>
  </si>
  <si>
    <t xml:space="preserve">260000054 </t>
  </si>
  <si>
    <t xml:space="preserve">260000047 </t>
  </si>
  <si>
    <t xml:space="preserve">260000021 </t>
  </si>
  <si>
    <t xml:space="preserve">250000452 </t>
  </si>
  <si>
    <t xml:space="preserve">250000015 </t>
  </si>
  <si>
    <t xml:space="preserve">240000190 </t>
  </si>
  <si>
    <t xml:space="preserve">240000448 </t>
  </si>
  <si>
    <t xml:space="preserve">240000117 </t>
  </si>
  <si>
    <t xml:space="preserve">240000059 </t>
  </si>
  <si>
    <t xml:space="preserve">230780058 </t>
  </si>
  <si>
    <t xml:space="preserve">230780041 </t>
  </si>
  <si>
    <t xml:space="preserve">230780199 </t>
  </si>
  <si>
    <t xml:space="preserve">290000785 </t>
  </si>
  <si>
    <t xml:space="preserve">220000152 </t>
  </si>
  <si>
    <t xml:space="preserve">220000103 </t>
  </si>
  <si>
    <t xml:space="preserve">220000079 </t>
  </si>
  <si>
    <t xml:space="preserve">220000046 </t>
  </si>
  <si>
    <t xml:space="preserve">220000020 </t>
  </si>
  <si>
    <t xml:space="preserve">210780714 </t>
  </si>
  <si>
    <t xml:space="preserve">210780706 </t>
  </si>
  <si>
    <t xml:space="preserve">210780581 </t>
  </si>
  <si>
    <t xml:space="preserve">210010070 </t>
  </si>
  <si>
    <t xml:space="preserve">210780136 </t>
  </si>
  <si>
    <t xml:space="preserve">190000075 </t>
  </si>
  <si>
    <t xml:space="preserve">190000059 </t>
  </si>
  <si>
    <t xml:space="preserve">190000042 </t>
  </si>
  <si>
    <t xml:space="preserve">180000069 </t>
  </si>
  <si>
    <t xml:space="preserve">180000051 </t>
  </si>
  <si>
    <t xml:space="preserve">180000028 </t>
  </si>
  <si>
    <t xml:space="preserve">170780225 </t>
  </si>
  <si>
    <t xml:space="preserve">170780175 </t>
  </si>
  <si>
    <t xml:space="preserve">170780167 </t>
  </si>
  <si>
    <t xml:space="preserve">170780050 </t>
  </si>
  <si>
    <t xml:space="preserve">170023279 </t>
  </si>
  <si>
    <t xml:space="preserve">170022057 </t>
  </si>
  <si>
    <t xml:space="preserve">160014411 </t>
  </si>
  <si>
    <t xml:space="preserve">160006037 </t>
  </si>
  <si>
    <t xml:space="preserve">160000493 </t>
  </si>
  <si>
    <t xml:space="preserve">160000485 </t>
  </si>
  <si>
    <t xml:space="preserve">160000451 </t>
  </si>
  <si>
    <t xml:space="preserve">150780468 </t>
  </si>
  <si>
    <t xml:space="preserve">150780096 </t>
  </si>
  <si>
    <t xml:space="preserve">150780088 </t>
  </si>
  <si>
    <t xml:space="preserve">140026279 </t>
  </si>
  <si>
    <t xml:space="preserve">140002452 </t>
  </si>
  <si>
    <t xml:space="preserve">140017237 </t>
  </si>
  <si>
    <t xml:space="preserve">140016759 </t>
  </si>
  <si>
    <t xml:space="preserve">140000159 </t>
  </si>
  <si>
    <t xml:space="preserve">140000118 </t>
  </si>
  <si>
    <t xml:space="preserve">140000100 </t>
  </si>
  <si>
    <t xml:space="preserve">140000092 </t>
  </si>
  <si>
    <t xml:space="preserve">140000084 </t>
  </si>
  <si>
    <t xml:space="preserve">140000035 </t>
  </si>
  <si>
    <t xml:space="preserve">130789316 </t>
  </si>
  <si>
    <t xml:space="preserve">130789274 </t>
  </si>
  <si>
    <t xml:space="preserve">130786049 </t>
  </si>
  <si>
    <t xml:space="preserve">130785512 </t>
  </si>
  <si>
    <t xml:space="preserve">130782634 </t>
  </si>
  <si>
    <t xml:space="preserve">130781446 </t>
  </si>
  <si>
    <t xml:space="preserve">130785363 </t>
  </si>
  <si>
    <t xml:space="preserve">130041916 </t>
  </si>
  <si>
    <t xml:space="preserve">130784713 </t>
  </si>
  <si>
    <t xml:space="preserve">130785652 </t>
  </si>
  <si>
    <t xml:space="preserve">130782071 </t>
  </si>
  <si>
    <t xml:space="preserve">130786361 </t>
  </si>
  <si>
    <t xml:space="preserve">130785355 </t>
  </si>
  <si>
    <t xml:space="preserve">130043664 </t>
  </si>
  <si>
    <t xml:space="preserve">130782147 </t>
  </si>
  <si>
    <t xml:space="preserve">130781479 </t>
  </si>
  <si>
    <t xml:space="preserve">120780085 </t>
  </si>
  <si>
    <t xml:space="preserve">120780069 </t>
  </si>
  <si>
    <t xml:space="preserve">120780044 </t>
  </si>
  <si>
    <t xml:space="preserve">120004619 </t>
  </si>
  <si>
    <t xml:space="preserve">120004528 </t>
  </si>
  <si>
    <t xml:space="preserve">110780137 </t>
  </si>
  <si>
    <t xml:space="preserve">110780087 </t>
  </si>
  <si>
    <t xml:space="preserve">110780061 </t>
  </si>
  <si>
    <t xml:space="preserve">110780483 </t>
  </si>
  <si>
    <t xml:space="preserve">110780228 </t>
  </si>
  <si>
    <t xml:space="preserve">100006279 </t>
  </si>
  <si>
    <t xml:space="preserve">100000017 </t>
  </si>
  <si>
    <t xml:space="preserve">090781816 </t>
  </si>
  <si>
    <t xml:space="preserve">090781774 </t>
  </si>
  <si>
    <t xml:space="preserve">090780107 </t>
  </si>
  <si>
    <t xml:space="preserve">080001969 </t>
  </si>
  <si>
    <t xml:space="preserve">080000615 </t>
  </si>
  <si>
    <t xml:space="preserve">080000037 </t>
  </si>
  <si>
    <t xml:space="preserve">070780358 </t>
  </si>
  <si>
    <t xml:space="preserve">070005566 </t>
  </si>
  <si>
    <t xml:space="preserve">070002878 </t>
  </si>
  <si>
    <t xml:space="preserve">070780424 </t>
  </si>
  <si>
    <t xml:space="preserve">060780947 </t>
  </si>
  <si>
    <t xml:space="preserve">060791761 </t>
  </si>
  <si>
    <t xml:space="preserve">060780491 </t>
  </si>
  <si>
    <t xml:space="preserve">060785011 </t>
  </si>
  <si>
    <t xml:space="preserve">060780988 </t>
  </si>
  <si>
    <t xml:space="preserve">060780954 </t>
  </si>
  <si>
    <t xml:space="preserve">060780897 </t>
  </si>
  <si>
    <t xml:space="preserve">060017019 </t>
  </si>
  <si>
    <t xml:space="preserve">060780723 </t>
  </si>
  <si>
    <t xml:space="preserve">060780715 </t>
  </si>
  <si>
    <t xml:space="preserve">060780517 </t>
  </si>
  <si>
    <t xml:space="preserve">050002948 </t>
  </si>
  <si>
    <t xml:space="preserve">050000124 </t>
  </si>
  <si>
    <t xml:space="preserve">050000116 </t>
  </si>
  <si>
    <t xml:space="preserve">040788879 </t>
  </si>
  <si>
    <t xml:space="preserve">040780215 </t>
  </si>
  <si>
    <t xml:space="preserve">030780118 </t>
  </si>
  <si>
    <t xml:space="preserve">030780100 </t>
  </si>
  <si>
    <t xml:space="preserve">030780092 </t>
  </si>
  <si>
    <t xml:space="preserve">030781116 </t>
  </si>
  <si>
    <t xml:space="preserve">020004495 </t>
  </si>
  <si>
    <t xml:space="preserve">020004404 </t>
  </si>
  <si>
    <t xml:space="preserve">020010047 </t>
  </si>
  <si>
    <t xml:space="preserve">020000287 </t>
  </si>
  <si>
    <t xml:space="preserve">020000261 </t>
  </si>
  <si>
    <t xml:space="preserve">020000253 </t>
  </si>
  <si>
    <t xml:space="preserve">020000063 </t>
  </si>
  <si>
    <t xml:space="preserve">010780062 </t>
  </si>
  <si>
    <t xml:space="preserve">010780054 </t>
  </si>
  <si>
    <t xml:space="preserve">010008407 </t>
  </si>
  <si>
    <t xml:space="preserve">010780195 </t>
  </si>
  <si>
    <t xml:space="preserve">670780162 </t>
  </si>
  <si>
    <t xml:space="preserve">540000031 </t>
  </si>
  <si>
    <t>Raison sociale</t>
  </si>
  <si>
    <t>Martinique</t>
  </si>
  <si>
    <t>Guadeloupe</t>
  </si>
  <si>
    <t>Guyane</t>
  </si>
  <si>
    <t>2B0005342</t>
  </si>
  <si>
    <t>2A0000014</t>
  </si>
  <si>
    <t>2B0000020</t>
  </si>
  <si>
    <t>Picardie</t>
  </si>
  <si>
    <t>Auvergne</t>
  </si>
  <si>
    <t>Champagne-Ardenne</t>
  </si>
  <si>
    <t>Languedoc-Roussillon</t>
  </si>
  <si>
    <t>Poitou-Charentes</t>
  </si>
  <si>
    <t>Centre</t>
  </si>
  <si>
    <t>Limousin</t>
  </si>
  <si>
    <t>Bourgogne</t>
  </si>
  <si>
    <t>Bretagne</t>
  </si>
  <si>
    <t>Aquitaine</t>
  </si>
  <si>
    <t>Pays de la Loire</t>
  </si>
  <si>
    <t>Lorraine</t>
  </si>
  <si>
    <t>Nord-Pas-de-Calais</t>
  </si>
  <si>
    <t>Alsace</t>
  </si>
  <si>
    <t>Ile-de-France</t>
  </si>
  <si>
    <t>Corse</t>
  </si>
  <si>
    <t>CENTRE HOSPITALIER DE HAGUENAU</t>
  </si>
  <si>
    <t>CH SAINTE-CATHERINE DE SAVERNE</t>
  </si>
  <si>
    <t>CENTRE HOSPITALIER DE SELESTAT</t>
  </si>
  <si>
    <t>CENTRE HOSPITALIER DE THANN</t>
  </si>
  <si>
    <t>CENTRE HOSPITALIER DE GUEBWILLER</t>
  </si>
  <si>
    <t>CENTRE HOSPITALIER DE PERIGUEUX</t>
  </si>
  <si>
    <t>CL MUTUALISTE DE PESSAC</t>
  </si>
  <si>
    <t>CLINIQUE MUTUALISTE DU MEDOC</t>
  </si>
  <si>
    <t>CENTRE HOSPITALIER DE MONT DE MARSAN</t>
  </si>
  <si>
    <t>CENTRE HOSPITALIER OLORON</t>
  </si>
  <si>
    <t>CENTRE HOSPITALIER DE PAU</t>
  </si>
  <si>
    <t>HIA ROBERT PICQUE</t>
  </si>
  <si>
    <t>CENTRE HOSPITALIER MOULINS YZEURE</t>
  </si>
  <si>
    <t>CENTRE HOSPITALIER DE MONTLUCON</t>
  </si>
  <si>
    <t>CENTRE HOSPITALIER DE SAINT FLOUR</t>
  </si>
  <si>
    <t>CENTRE HOSPITALIER HENRI MONDOR</t>
  </si>
  <si>
    <t>CENTRE HOSPITALIER DE MAURIAC</t>
  </si>
  <si>
    <t>CENTRE HOSPITALIER DE BRIOUDE</t>
  </si>
  <si>
    <t>CENTRE HOSPITALIER DE RIOM</t>
  </si>
  <si>
    <t>CENTRE HOSPITALIER DE THIERS</t>
  </si>
  <si>
    <t>CENTRE HOSPITALIER DE LISIEUX</t>
  </si>
  <si>
    <t>CHU COTE DE NACRE - CAEN</t>
  </si>
  <si>
    <t>CENTRE HOSPITALIER DE FALAISE</t>
  </si>
  <si>
    <t>CENTRE HOSPITALIER DE VIRE</t>
  </si>
  <si>
    <t>CH INTERCOMMUNAL DES ANDAINES</t>
  </si>
  <si>
    <t>CH BEAUNE</t>
  </si>
  <si>
    <t>CH CLAMECY</t>
  </si>
  <si>
    <t>CH COSNE-COURS-SUR-LOIRE</t>
  </si>
  <si>
    <t>CH DECIZE</t>
  </si>
  <si>
    <t>CH LES CHANAUX MACON</t>
  </si>
  <si>
    <t>HOTEL DIEU DU CREUSOT</t>
  </si>
  <si>
    <t>SIH CH MONTCEAU-LES-MINES</t>
  </si>
  <si>
    <t>CH AUXERRE</t>
  </si>
  <si>
    <t>CH AVALLON</t>
  </si>
  <si>
    <t>CH JOIGNY</t>
  </si>
  <si>
    <t>CH SENS</t>
  </si>
  <si>
    <t>HOTEL DIEU DE PONT-L'ABBE</t>
  </si>
  <si>
    <t>HIA CLERMONT-TONNERRE</t>
  </si>
  <si>
    <t>CENTRE HOSPITALIER DE VIERZON</t>
  </si>
  <si>
    <t>CENTRE HOSPITALIER DE SEDAN</t>
  </si>
  <si>
    <t>CENTRE HOSPITALIER DE TROYES</t>
  </si>
  <si>
    <t>CENTRE HOSPITALIER DE CHALONS</t>
  </si>
  <si>
    <t>CENTRE HOSPITALIER VITRY LE FRANCOIS</t>
  </si>
  <si>
    <t>CENTRE HOSPITALIER DE CHAUMONT</t>
  </si>
  <si>
    <t>CENTRE HOSPITALIER DE LANGRES</t>
  </si>
  <si>
    <t>CENTRE HOSPITALIER DE BASTIA</t>
  </si>
  <si>
    <t>CH CALVI</t>
  </si>
  <si>
    <t>CH CHAMPAGNOLE</t>
  </si>
  <si>
    <t>CH LOUIS PASTEUR DOLE</t>
  </si>
  <si>
    <t>CENTRE HOSPITALIER DE CAYENNE</t>
  </si>
  <si>
    <t>CH BERNAY</t>
  </si>
  <si>
    <t>CH GISORS</t>
  </si>
  <si>
    <t>CH PONT-AUDEMER</t>
  </si>
  <si>
    <t>CH VERNEUIL-SUR-AVRE</t>
  </si>
  <si>
    <t>CH DIEPPE</t>
  </si>
  <si>
    <t>CH EU</t>
  </si>
  <si>
    <t>FONDATION OPHTALMOLOGIQUE ROTHSCHILD</t>
  </si>
  <si>
    <t>HIA BEGIN</t>
  </si>
  <si>
    <t>HIA PERCY</t>
  </si>
  <si>
    <t>HOPITAL FOCH</t>
  </si>
  <si>
    <t>GROUPEMENT HOSPITALIER INTERCOMMUNAL DU VEXIN</t>
  </si>
  <si>
    <t>CENTRE HOSPITALIER BEZIERS</t>
  </si>
  <si>
    <t>CLINIQUE BEAU SOLEIL</t>
  </si>
  <si>
    <t>CENTRE HOSPITALIER MENDE</t>
  </si>
  <si>
    <t>CENTRE HOSPITALIER DUBOIS BRIVE</t>
  </si>
  <si>
    <t>CENTRE HOSPITALIER D'USSEL</t>
  </si>
  <si>
    <t>CENTRE HOSPITALIER D'AUBUSSON</t>
  </si>
  <si>
    <t>CENTRE HOSPITALIER SAINT CHARLES TOUL</t>
  </si>
  <si>
    <t>CENTRE HOSPITALIER DE LUNEVILLE</t>
  </si>
  <si>
    <t>CENTRE HOSPITALIER DE PONT A MOUSSON</t>
  </si>
  <si>
    <t>HIA LEGOUEST</t>
  </si>
  <si>
    <t>CENTRE HOSPITALIER DE SAINT-DIE</t>
  </si>
  <si>
    <t>CENTRE HOSPITALIER DE REMIREMONT</t>
  </si>
  <si>
    <t>CH VILLEFRANCHE DE ROUERGUE</t>
  </si>
  <si>
    <t>CH PIERRE DELPECH DECAZEVILLE</t>
  </si>
  <si>
    <t>HOPITAL JOSEPH DUCUING</t>
  </si>
  <si>
    <t>CENTRE HOSPITALIER D'AUCH</t>
  </si>
  <si>
    <t>CENTRE HOSPITALIER JEAN COULON GOURDON</t>
  </si>
  <si>
    <t>CENTRE HOSPITALIER BAGNERES DE BIGORRE</t>
  </si>
  <si>
    <t>CENTRE HOSPITALIER D'ALBI</t>
  </si>
  <si>
    <t>CENTRE HOSPITALIER DE LAVAUR</t>
  </si>
  <si>
    <t>CH SECLIN</t>
  </si>
  <si>
    <t>CH DUNKERQUE</t>
  </si>
  <si>
    <t>CH CAMBRAI</t>
  </si>
  <si>
    <t>CH FOURMIES</t>
  </si>
  <si>
    <t>CH DENAIN</t>
  </si>
  <si>
    <t>CH VALENCIENNES</t>
  </si>
  <si>
    <t>CH ARMENTIERES</t>
  </si>
  <si>
    <t>CH HAZEBROUCK</t>
  </si>
  <si>
    <t>POLYCLINIQUE DE GRANDE SYNTHE</t>
  </si>
  <si>
    <t>CH ARRAS</t>
  </si>
  <si>
    <t>CH BETHUNE</t>
  </si>
  <si>
    <t>CH LENS</t>
  </si>
  <si>
    <t>CH CALAIS</t>
  </si>
  <si>
    <t>CH BOULOGNE-SUR-MER</t>
  </si>
  <si>
    <t>CENTRE HOSPITALIER DE ST NAZAIRE</t>
  </si>
  <si>
    <t>CENTRE HOSPITALIER ANCENIS</t>
  </si>
  <si>
    <t>CENTRE HOSPITALIER CHATEAUBRIANT</t>
  </si>
  <si>
    <t>CENTRE HOSPITALIER DE CHOLET</t>
  </si>
  <si>
    <t>CENTRE HOSPITALIER DE SAUMUR</t>
  </si>
  <si>
    <t>CENTRE HOSPITALIER DU HAUT ANJOU</t>
  </si>
  <si>
    <t>CENTRE HOSPITALIER NORD MAYENNE</t>
  </si>
  <si>
    <t>CENTRE HOSPITALIER DE LAVAL</t>
  </si>
  <si>
    <t>CENTRE HOSPITALIER DU MANS</t>
  </si>
  <si>
    <t>CENTRE HOSPITALIER CHATEAU DU LOIR</t>
  </si>
  <si>
    <t>CENTRE HOSPITALIER LA FERTE BERNARD</t>
  </si>
  <si>
    <t>POLE SANTE SARTHE ET LOIR</t>
  </si>
  <si>
    <t>CENTRE HOSPITALIER DE LAON</t>
  </si>
  <si>
    <t>CENTRE HOSPITALIER D'ANGOULEME</t>
  </si>
  <si>
    <t>CENTRE HOSPITALIER DE RUFFEC</t>
  </si>
  <si>
    <t>CENTRE HOSPITALIER RENAUDOT</t>
  </si>
  <si>
    <t>CENTRE HOSPITALIER DE MONTMORILLON</t>
  </si>
  <si>
    <t>GCS HOPITAUX PEDIATRIQUES NICE CHU LENVAL</t>
  </si>
  <si>
    <t>CH D'ANTIBES JUAN LES PINS</t>
  </si>
  <si>
    <t>HOPITAUX PEDIATRIQUES NICE CHU LENVAL</t>
  </si>
  <si>
    <t>HOPITAL AMBROISE PARE</t>
  </si>
  <si>
    <t>HOPITAL PAUL DESBIEF</t>
  </si>
  <si>
    <t>CH SALON DE PROVENCE</t>
  </si>
  <si>
    <t>HIA LAVERAN</t>
  </si>
  <si>
    <t>HIA SAINTE ANNE</t>
  </si>
  <si>
    <t>CHI DE FREJUS SAINT RAPHAEL</t>
  </si>
  <si>
    <t>POLYCLINIQUE MUTUALISTE MALARTIC</t>
  </si>
  <si>
    <t>CH VAISON LA ROMAINE</t>
  </si>
  <si>
    <t>HIA DESGENETTES</t>
  </si>
  <si>
    <t>Finess (source ARBUST 2013)</t>
  </si>
  <si>
    <t>Rhône-Alpes</t>
  </si>
  <si>
    <t>010008407</t>
  </si>
  <si>
    <t>CH HAUT-BUGEY</t>
  </si>
  <si>
    <t>010780054</t>
  </si>
  <si>
    <t>CH BOURG-EN-BRESSE</t>
  </si>
  <si>
    <t>010780062</t>
  </si>
  <si>
    <t>CH BELLEY</t>
  </si>
  <si>
    <t>020000063</t>
  </si>
  <si>
    <t>CENTRE HOSPITALIER DE SAINT QUENTIN</t>
  </si>
  <si>
    <t>020000253</t>
  </si>
  <si>
    <t>020000261</t>
  </si>
  <si>
    <t>CENTRE HOSPITALIER DE SOISSONS</t>
  </si>
  <si>
    <t>020000287</t>
  </si>
  <si>
    <t>CENTRE HOSPITALIER DE CHAUNY</t>
  </si>
  <si>
    <t>020004404</t>
  </si>
  <si>
    <t>CENTRE HOSPITALIER DE CHATEAU THIERRY</t>
  </si>
  <si>
    <t>020004495</t>
  </si>
  <si>
    <t>CENTRE HOSPITALIER BRISSET D'HIRSON</t>
  </si>
  <si>
    <t>030780092</t>
  </si>
  <si>
    <t>030780100</t>
  </si>
  <si>
    <t>030780118</t>
  </si>
  <si>
    <t>CENTRE HOSPITALIER DE VICHY</t>
  </si>
  <si>
    <t>Provence-Alpes-Côte d'Azur</t>
  </si>
  <si>
    <t>040780215</t>
  </si>
  <si>
    <t>CH DE MANOSQUE</t>
  </si>
  <si>
    <t>040788879</t>
  </si>
  <si>
    <t>CH DIGNE</t>
  </si>
  <si>
    <t>050000116</t>
  </si>
  <si>
    <t>CH ESCARTONS</t>
  </si>
  <si>
    <t>050000124</t>
  </si>
  <si>
    <t>CH EMBRUN</t>
  </si>
  <si>
    <t>050002948</t>
  </si>
  <si>
    <t>CHICAS GAP-SISTERON</t>
  </si>
  <si>
    <t>060017019</t>
  </si>
  <si>
    <t>060780897</t>
  </si>
  <si>
    <t>CH GRASSE</t>
  </si>
  <si>
    <t>060780947</t>
  </si>
  <si>
    <t>060780954</t>
  </si>
  <si>
    <t>060780988</t>
  </si>
  <si>
    <t>CH PIERRE NOUVEAU</t>
  </si>
  <si>
    <t>060785011</t>
  </si>
  <si>
    <t>CHU DE NICE</t>
  </si>
  <si>
    <t>060791761</t>
  </si>
  <si>
    <t>CH LA PALMOSA</t>
  </si>
  <si>
    <t>070002878</t>
  </si>
  <si>
    <t>CH VALS D'ARDECHE</t>
  </si>
  <si>
    <t>070005566</t>
  </si>
  <si>
    <t>CH ARDECHE MERIDIONALE</t>
  </si>
  <si>
    <t>070780358</t>
  </si>
  <si>
    <t>CH ANNONAY</t>
  </si>
  <si>
    <t>080000037</t>
  </si>
  <si>
    <t>080000615</t>
  </si>
  <si>
    <t>CH DE CHARLEVILLE MEZIERES</t>
  </si>
  <si>
    <t>080001969</t>
  </si>
  <si>
    <t>GROUPE HOSPITALIER SUD ARDENNES</t>
  </si>
  <si>
    <t>Midi-Pyrénées</t>
  </si>
  <si>
    <t>090780107</t>
  </si>
  <si>
    <t>C.H. DU PAYS D'OLMES</t>
  </si>
  <si>
    <t>090781774</t>
  </si>
  <si>
    <t>CHI DU VAL D'ARIEGE</t>
  </si>
  <si>
    <t>090781816</t>
  </si>
  <si>
    <t>CENTRE HOSPITALIER ARIEGE COUSERANS</t>
  </si>
  <si>
    <t>100000017</t>
  </si>
  <si>
    <t>100006279</t>
  </si>
  <si>
    <t>GROUPEMENT HOSPITALIER AUBE MARNE</t>
  </si>
  <si>
    <t>110780061</t>
  </si>
  <si>
    <t>CENTRE HOSPITALIER CARCASSONNE</t>
  </si>
  <si>
    <t>110780087</t>
  </si>
  <si>
    <t>CENTRE HOSPITALIER CASTELNAUDARY</t>
  </si>
  <si>
    <t>110780137</t>
  </si>
  <si>
    <t>CENTRE HOSPITALIER NARBONNE</t>
  </si>
  <si>
    <t>120004528</t>
  </si>
  <si>
    <t>CH DE MILLAU</t>
  </si>
  <si>
    <t>120004619</t>
  </si>
  <si>
    <t>CH DE SAINT-AFFRIQUE</t>
  </si>
  <si>
    <t>120780044</t>
  </si>
  <si>
    <t>CH "HOPITAL JACQUES PUEL" DE RODEZ</t>
  </si>
  <si>
    <t>120780069</t>
  </si>
  <si>
    <t>120780085</t>
  </si>
  <si>
    <t>130041916</t>
  </si>
  <si>
    <t>CH PAYS D'AIX - CHI AIX-PERTUIS</t>
  </si>
  <si>
    <t>130043664</t>
  </si>
  <si>
    <t>HOPITAL EUROPEEN DESBIEF AMBOISE PARE</t>
  </si>
  <si>
    <t>130781446</t>
  </si>
  <si>
    <t>CH D'AUBAGNE</t>
  </si>
  <si>
    <t>130782634</t>
  </si>
  <si>
    <t>130785355</t>
  </si>
  <si>
    <t>130785363</t>
  </si>
  <si>
    <t>130785512</t>
  </si>
  <si>
    <t>CH DE LA CIOTAT</t>
  </si>
  <si>
    <t>130785652</t>
  </si>
  <si>
    <t>FONDATION HOPITAL SAINT JOSEPH</t>
  </si>
  <si>
    <t>130786049</t>
  </si>
  <si>
    <t>APHM</t>
  </si>
  <si>
    <t>ZZZZ-SSA</t>
  </si>
  <si>
    <t>130786742</t>
  </si>
  <si>
    <t>130789274</t>
  </si>
  <si>
    <t>CH JOSEPH IMBERT</t>
  </si>
  <si>
    <t>130789316</t>
  </si>
  <si>
    <t>CH LES RAYETTES</t>
  </si>
  <si>
    <t>Normandie-Basse</t>
  </si>
  <si>
    <t>140000035</t>
  </si>
  <si>
    <t>140000084</t>
  </si>
  <si>
    <t>CENTRE HOSPITALIER D'AUNAY S/ODON</t>
  </si>
  <si>
    <t>140000092</t>
  </si>
  <si>
    <t>CENTRE HOSPITALIER DE BAYEUX</t>
  </si>
  <si>
    <t>140000100</t>
  </si>
  <si>
    <t>140000118</t>
  </si>
  <si>
    <t>140000159</t>
  </si>
  <si>
    <t>140002452</t>
  </si>
  <si>
    <t>CLINIQUE MISERICORDE - CAEN</t>
  </si>
  <si>
    <t>140026279</t>
  </si>
  <si>
    <t>CENTRE HOSPITALIER DE LA COTE FLEURIE</t>
  </si>
  <si>
    <t>150780088</t>
  </si>
  <si>
    <t>150780096</t>
  </si>
  <si>
    <t>150780468</t>
  </si>
  <si>
    <t>160000451</t>
  </si>
  <si>
    <t>160000485</t>
  </si>
  <si>
    <t>CENTRE HOSPITALIER LABAJOUDERIE</t>
  </si>
  <si>
    <t>160000493</t>
  </si>
  <si>
    <t>160006037</t>
  </si>
  <si>
    <t>CENTRE HOSPITALIER HOPITAUX DU SUD CHARENTE</t>
  </si>
  <si>
    <t>160014411</t>
  </si>
  <si>
    <t>CENTRE HOSP INTERCOMMUNAL DU PAYS DE COGNAC</t>
  </si>
  <si>
    <t>170022057</t>
  </si>
  <si>
    <t>G. C. S. URGENCES DU PAYS ROYANNAIS</t>
  </si>
  <si>
    <t>170023279</t>
  </si>
  <si>
    <t>GROUPE HOSPITALIER LA ROCHELLE-RE-AUNIS</t>
  </si>
  <si>
    <t>170780050</t>
  </si>
  <si>
    <t>CENTRE HOSPITALIER DE JONZAC</t>
  </si>
  <si>
    <t>170780167</t>
  </si>
  <si>
    <t>CENTRE HOSPITALIER DE SAINT-JEAN D'ANGELY</t>
  </si>
  <si>
    <t>170780175</t>
  </si>
  <si>
    <t>CENTRE HOSPITALIER DE SAINTONGE</t>
  </si>
  <si>
    <t>170780225</t>
  </si>
  <si>
    <t>CENTRE HOSPITALIER DE ROCHEFORT</t>
  </si>
  <si>
    <t>180000028</t>
  </si>
  <si>
    <t>CENTRE HOSPITALIER JACQUES CŒUR DE BOURGES</t>
  </si>
  <si>
    <t>180000051</t>
  </si>
  <si>
    <t>180000069</t>
  </si>
  <si>
    <t>CENTRE HOSPITALIER ST-AMAND-MONTRON</t>
  </si>
  <si>
    <t>190000042</t>
  </si>
  <si>
    <t>190000059</t>
  </si>
  <si>
    <t>CENTRE HOSPITALIER DE TULLE</t>
  </si>
  <si>
    <t>190000075</t>
  </si>
  <si>
    <t>210010070</t>
  </si>
  <si>
    <t>CHI CHATILLON MONTBARD</t>
  </si>
  <si>
    <t>210780581</t>
  </si>
  <si>
    <t>CHU DIJON</t>
  </si>
  <si>
    <t>210780706</t>
  </si>
  <si>
    <t>CH SEMUR-EN-AUXOIS</t>
  </si>
  <si>
    <t>210780714</t>
  </si>
  <si>
    <t>220000020</t>
  </si>
  <si>
    <t>CH SAINT BRIEUC</t>
  </si>
  <si>
    <t>220000046</t>
  </si>
  <si>
    <t>CH DINAN</t>
  </si>
  <si>
    <t>220000079</t>
  </si>
  <si>
    <t>CH DE GUINGAMP</t>
  </si>
  <si>
    <t>220000103</t>
  </si>
  <si>
    <t>CH DE LANNION</t>
  </si>
  <si>
    <t>220000152</t>
  </si>
  <si>
    <t>CH DE PAIMPOL</t>
  </si>
  <si>
    <t>230780041</t>
  </si>
  <si>
    <t>CENTRE HOSPITALIER DE GUERET</t>
  </si>
  <si>
    <t>230780058</t>
  </si>
  <si>
    <t>230780199</t>
  </si>
  <si>
    <t>CLINIQUE DE LA CROIX BLANCHE MOUTIER</t>
  </si>
  <si>
    <t>240000059</t>
  </si>
  <si>
    <t>CENTRE HOSPITALIER DE BERGERAC - SAMUEL POZZI</t>
  </si>
  <si>
    <t>240000117</t>
  </si>
  <si>
    <t>240000448</t>
  </si>
  <si>
    <t>CENTRE HOSPITALIER DE SARLAT - JEAN LECLAIRE</t>
  </si>
  <si>
    <t>Franche-Comté</t>
  </si>
  <si>
    <t>250000015</t>
  </si>
  <si>
    <t>CHU BESANCON</t>
  </si>
  <si>
    <t>250000452</t>
  </si>
  <si>
    <t>CHI DE HAUTE COMTE</t>
  </si>
  <si>
    <t>260000021</t>
  </si>
  <si>
    <t>CH VALENCE</t>
  </si>
  <si>
    <t>260000047</t>
  </si>
  <si>
    <t>CH MONTELIMAR</t>
  </si>
  <si>
    <t>260000054</t>
  </si>
  <si>
    <t>CH CREST</t>
  </si>
  <si>
    <t>260000104</t>
  </si>
  <si>
    <t>CH DIE</t>
  </si>
  <si>
    <t>260016910</t>
  </si>
  <si>
    <t>HOPITAUX DROME-NORD</t>
  </si>
  <si>
    <t>Normandie-Haute</t>
  </si>
  <si>
    <t>270000060</t>
  </si>
  <si>
    <t>270000086</t>
  </si>
  <si>
    <t>270000102</t>
  </si>
  <si>
    <t>270000110</t>
  </si>
  <si>
    <t>270023724</t>
  </si>
  <si>
    <t>CHI EVREUX-VERNON</t>
  </si>
  <si>
    <t>280000134</t>
  </si>
  <si>
    <t>CENTRE HOSPITALIER DE CHARTRES</t>
  </si>
  <si>
    <t>280000183</t>
  </si>
  <si>
    <t>CENTRE HOSPITALIER DE DREUX</t>
  </si>
  <si>
    <t>280000589</t>
  </si>
  <si>
    <t>CENTRE HOSPITALIER NOGENT-LE-ROTROU</t>
  </si>
  <si>
    <t>280500075</t>
  </si>
  <si>
    <t>CENTRE HOSPITALIER DE CHATEAUDUN</t>
  </si>
  <si>
    <t>290000017</t>
  </si>
  <si>
    <t>CHRU DE BREST</t>
  </si>
  <si>
    <t>290000041</t>
  </si>
  <si>
    <t>CH LANDERNEAU</t>
  </si>
  <si>
    <t>290000074</t>
  </si>
  <si>
    <t>CH DE DOUARNENEZ</t>
  </si>
  <si>
    <t>290000306</t>
  </si>
  <si>
    <t>CH DE QUIMPERLE</t>
  </si>
  <si>
    <t>290000728</t>
  </si>
  <si>
    <t>290000785</t>
  </si>
  <si>
    <t>290020700</t>
  </si>
  <si>
    <t>CHIC DE QUIMPER</t>
  </si>
  <si>
    <t>290021542</t>
  </si>
  <si>
    <t>CH DES PAYS DE MORLAIX</t>
  </si>
  <si>
    <t>CENTRE HOSPITALIER D'AJACCIO</t>
  </si>
  <si>
    <t>300780038</t>
  </si>
  <si>
    <t>CHU NIMES</t>
  </si>
  <si>
    <t>300780046</t>
  </si>
  <si>
    <t>CENTRE HOSPITALIER ALES - CEVENNES</t>
  </si>
  <si>
    <t>300780053</t>
  </si>
  <si>
    <t>CENTRE HOSPITALIER BAGNOLS SUR CEZE</t>
  </si>
  <si>
    <t>310780671</t>
  </si>
  <si>
    <t>CH COMMINGES PYRENEES SAINT GAUDENS</t>
  </si>
  <si>
    <t>310781067</t>
  </si>
  <si>
    <t>310781406</t>
  </si>
  <si>
    <t>HOTEL DIEU ST-JACQUES CHU DE TOULOUSE</t>
  </si>
  <si>
    <t>320780117</t>
  </si>
  <si>
    <t>320780133</t>
  </si>
  <si>
    <t>CENTRE HOSPITALIER CONDOM</t>
  </si>
  <si>
    <t>330027509</t>
  </si>
  <si>
    <t>CENTRE HOSPITALIER INTERCOMMUNAL SUD GIRONDE</t>
  </si>
  <si>
    <t>330780495</t>
  </si>
  <si>
    <t>330780529</t>
  </si>
  <si>
    <t>330780537</t>
  </si>
  <si>
    <t>CLINIQUE MEDICO CHIRURGICALE WALLERSTEIN</t>
  </si>
  <si>
    <t>330781196</t>
  </si>
  <si>
    <t>CHU HOPITAUX DE BORDEAUX</t>
  </si>
  <si>
    <t>330781204</t>
  </si>
  <si>
    <t>CENTRE HOSPITALIER D'ARCACHON JEAN HAMEAU</t>
  </si>
  <si>
    <t>330781220</t>
  </si>
  <si>
    <t>CENTRE HOSPITALIER HAUTE GIRONDE</t>
  </si>
  <si>
    <t>330781253</t>
  </si>
  <si>
    <t>CENTRE HOSPITALIER DE LIBOURNE</t>
  </si>
  <si>
    <t>330781303</t>
  </si>
  <si>
    <t>340011295</t>
  </si>
  <si>
    <t>LES HOPITAUX DU BASSIN DE THAU</t>
  </si>
  <si>
    <t>340780055</t>
  </si>
  <si>
    <t>340780477</t>
  </si>
  <si>
    <t>CHU MONTPELLIER</t>
  </si>
  <si>
    <t>340780642</t>
  </si>
  <si>
    <t>350000022</t>
  </si>
  <si>
    <t>CH SAINT MALO</t>
  </si>
  <si>
    <t>350000030</t>
  </si>
  <si>
    <t>CH DE FOUGERES</t>
  </si>
  <si>
    <t>350000048</t>
  </si>
  <si>
    <t>CH DE REDON</t>
  </si>
  <si>
    <t>350000055</t>
  </si>
  <si>
    <t>CH DE VITRE</t>
  </si>
  <si>
    <t>350005179</t>
  </si>
  <si>
    <t>CHU DE RENNES</t>
  </si>
  <si>
    <t>360000046</t>
  </si>
  <si>
    <t>CENTRE HOSPITALIER LA TOUR BLANCHE ISSOUDUN</t>
  </si>
  <si>
    <t>360000053</t>
  </si>
  <si>
    <t>CENTRE HOSPITALIER DE CHATEAUROUX</t>
  </si>
  <si>
    <t>360000079</t>
  </si>
  <si>
    <t>CENTRE HOSPITALIER DU BLANC</t>
  </si>
  <si>
    <t>370000481</t>
  </si>
  <si>
    <t>CHRU DE TOURS</t>
  </si>
  <si>
    <t>370000564</t>
  </si>
  <si>
    <t>CHIC AMBOISE-CHATEAURENAULT</t>
  </si>
  <si>
    <t>370000606</t>
  </si>
  <si>
    <t>CENTRE HOSPITALIER DU CHINONAIS</t>
  </si>
  <si>
    <t>370000614</t>
  </si>
  <si>
    <t>CENTRE HOSPITALIER DE LOCHES</t>
  </si>
  <si>
    <t>380012658</t>
  </si>
  <si>
    <t>GROUPE HOSPITALIER MUTUALISTE DE GRENOBLE</t>
  </si>
  <si>
    <t>380780031</t>
  </si>
  <si>
    <t>CH LA MURE</t>
  </si>
  <si>
    <t>380780049</t>
  </si>
  <si>
    <t>CH BOURGOIN-JALLIEU</t>
  </si>
  <si>
    <t>380780056</t>
  </si>
  <si>
    <t>CH PONT-DE-BEAUVOISIN</t>
  </si>
  <si>
    <t>380780080</t>
  </si>
  <si>
    <t>CHU GRENOBLE</t>
  </si>
  <si>
    <t>380780171</t>
  </si>
  <si>
    <t>CENTRE HOSPITALIER SAINT-MARCELLIN</t>
  </si>
  <si>
    <t>380781435</t>
  </si>
  <si>
    <t>CH VIENNE</t>
  </si>
  <si>
    <t>380784751</t>
  </si>
  <si>
    <t>CH VOIRON</t>
  </si>
  <si>
    <t>390780146</t>
  </si>
  <si>
    <t>CH LONS-LE-SAUNIER</t>
  </si>
  <si>
    <t>390780161</t>
  </si>
  <si>
    <t>CH SAINT CLAUDE</t>
  </si>
  <si>
    <t>390780591</t>
  </si>
  <si>
    <t>390780609</t>
  </si>
  <si>
    <t>400011177</t>
  </si>
  <si>
    <t>400780193</t>
  </si>
  <si>
    <t>CENTRE HOSPITALIER DE DAX</t>
  </si>
  <si>
    <t>410000087</t>
  </si>
  <si>
    <t>CENTRE HOSPITALIER DE BLOIS</t>
  </si>
  <si>
    <t>410000095</t>
  </si>
  <si>
    <t>CENTRE HOSPITALIER DE VENDOME</t>
  </si>
  <si>
    <t>410000103</t>
  </si>
  <si>
    <t>CH DE ROMORANTIN-LANTHENAY</t>
  </si>
  <si>
    <t>420002495</t>
  </si>
  <si>
    <t>CH PAYS-DE-GIER</t>
  </si>
  <si>
    <t>420010050</t>
  </si>
  <si>
    <t>CLINIQUE MUTUALISTE DE LA LOIRE</t>
  </si>
  <si>
    <t>420013831</t>
  </si>
  <si>
    <t>CENTRE HOSPITALIER DU FOREZ</t>
  </si>
  <si>
    <t>420780033</t>
  </si>
  <si>
    <t>CH ROANNE</t>
  </si>
  <si>
    <t>420780652</t>
  </si>
  <si>
    <t>CH FIRMINY</t>
  </si>
  <si>
    <t>420784878</t>
  </si>
  <si>
    <t>CHU SAINT-ETIENNE</t>
  </si>
  <si>
    <t>430000018</t>
  </si>
  <si>
    <t>CENTRE HOSPITALIER DU PUY</t>
  </si>
  <si>
    <t>430000034</t>
  </si>
  <si>
    <t>440000057</t>
  </si>
  <si>
    <t>440000289</t>
  </si>
  <si>
    <t>CHU DE NANTES</t>
  </si>
  <si>
    <t>440000297</t>
  </si>
  <si>
    <t>440000313</t>
  </si>
  <si>
    <t>450000088</t>
  </si>
  <si>
    <t>CENTRE HOSPITALIER REGIONAL D'ORLEANS</t>
  </si>
  <si>
    <t>450000096</t>
  </si>
  <si>
    <t>CENTRE HOSPITALIER DE GIEN</t>
  </si>
  <si>
    <t>450000104</t>
  </si>
  <si>
    <t>CENTRE HOSPITALIER AGGLOMERATION MONTARGOISE</t>
  </si>
  <si>
    <t>450000112</t>
  </si>
  <si>
    <t>CENTRE HOSPITALIER DE PITHIVIERS</t>
  </si>
  <si>
    <t>460780083</t>
  </si>
  <si>
    <t>CENTRE HOSPITALIER FIGEAC</t>
  </si>
  <si>
    <t>460780091</t>
  </si>
  <si>
    <t>CENTRE HOSPITALIER SAINT CERE</t>
  </si>
  <si>
    <t>460780208</t>
  </si>
  <si>
    <t>460780216</t>
  </si>
  <si>
    <t>CENTRE HOSPITALIER JEAN ROUGIER CAHOR</t>
  </si>
  <si>
    <t>470000316</t>
  </si>
  <si>
    <t>CENTRE HOSPITALIER AGEN</t>
  </si>
  <si>
    <t>470000324</t>
  </si>
  <si>
    <t>CENTRE HOSPITALIER SAINT-CYR VILLENEUVE</t>
  </si>
  <si>
    <t>470001660</t>
  </si>
  <si>
    <t>CHIC MARMANDE - TONNEINS</t>
  </si>
  <si>
    <t>480780097</t>
  </si>
  <si>
    <t>490000031</t>
  </si>
  <si>
    <t>CHU D'ANGERS</t>
  </si>
  <si>
    <t>490000676</t>
  </si>
  <si>
    <t>490528452</t>
  </si>
  <si>
    <t>500000013</t>
  </si>
  <si>
    <t>CH PUBLIC DU COTENTIN</t>
  </si>
  <si>
    <t>500000054</t>
  </si>
  <si>
    <t>CH AVRANCHES-GRANVILLE</t>
  </si>
  <si>
    <t>500000096</t>
  </si>
  <si>
    <t>CH ST HILAIRE DU HARCOUET</t>
  </si>
  <si>
    <t>500000112</t>
  </si>
  <si>
    <t>CH MEMORIAL DE SAINT-LO</t>
  </si>
  <si>
    <t>500000393</t>
  </si>
  <si>
    <t>CENTRE HOSPITALIER COUTANCES</t>
  </si>
  <si>
    <t>510000029</t>
  </si>
  <si>
    <t>ADMINISTRATION GENERALE DU CHR DE REIMS</t>
  </si>
  <si>
    <t>510000037</t>
  </si>
  <si>
    <t>510000060</t>
  </si>
  <si>
    <t>CH AUBAN MOET</t>
  </si>
  <si>
    <t>510000078</t>
  </si>
  <si>
    <t>520780032</t>
  </si>
  <si>
    <t>520780057</t>
  </si>
  <si>
    <t>520780073</t>
  </si>
  <si>
    <t>CH GENEVIÈVE DE GAULLE ANTHONIOZ</t>
  </si>
  <si>
    <t>530000025</t>
  </si>
  <si>
    <t>530000074</t>
  </si>
  <si>
    <t>530000371</t>
  </si>
  <si>
    <t>540000031</t>
  </si>
  <si>
    <t>MATERNITE REGIONALE A PINARD</t>
  </si>
  <si>
    <t>540000049</t>
  </si>
  <si>
    <t>540000080</t>
  </si>
  <si>
    <t>540000106</t>
  </si>
  <si>
    <t>540000767</t>
  </si>
  <si>
    <t>CENTRE HOSPITALIER DE BRIEY</t>
  </si>
  <si>
    <t>540002078</t>
  </si>
  <si>
    <t>CHU DE NANCY</t>
  </si>
  <si>
    <t>540020112</t>
  </si>
  <si>
    <t>SINCAL - NANCY</t>
  </si>
  <si>
    <t>550000020</t>
  </si>
  <si>
    <t>CENTRE HOSPITALIER DE VERDUN</t>
  </si>
  <si>
    <t>550003354</t>
  </si>
  <si>
    <t>CENTRE HOSPITALIER DE BAR LE DUC</t>
  </si>
  <si>
    <t>560000044</t>
  </si>
  <si>
    <t>CH DE PLOERMEL</t>
  </si>
  <si>
    <t>560005746</t>
  </si>
  <si>
    <t>CH BRETAGNE SUD - LORIENT</t>
  </si>
  <si>
    <t>560014748</t>
  </si>
  <si>
    <t>CH CENTRE BRETAGNE - PONTIVY</t>
  </si>
  <si>
    <t>560023210</t>
  </si>
  <si>
    <t>CH BRETAGNE ATLANTIQUE - VANNES</t>
  </si>
  <si>
    <t>570000158</t>
  </si>
  <si>
    <t>CENTRE HOSPITALIER DU PARC - SARREGUEMINES</t>
  </si>
  <si>
    <t>570000596</t>
  </si>
  <si>
    <t>570005165</t>
  </si>
  <si>
    <t>CHR METZ-THIONVILLE</t>
  </si>
  <si>
    <t>HOSPITALOR</t>
  </si>
  <si>
    <t>570010181</t>
  </si>
  <si>
    <t>ALPHA SANTE</t>
  </si>
  <si>
    <t>570015099</t>
  </si>
  <si>
    <t>CENTRE HOSPITALIER DE SARREBOURG</t>
  </si>
  <si>
    <t>570025254</t>
  </si>
  <si>
    <t>UNISANTE +</t>
  </si>
  <si>
    <t>580780039</t>
  </si>
  <si>
    <t>CH DE L'AGGLOMÉRATION DE NEVERS</t>
  </si>
  <si>
    <t>580780070</t>
  </si>
  <si>
    <t>580780088</t>
  </si>
  <si>
    <t>580780096</t>
  </si>
  <si>
    <t>590001749</t>
  </si>
  <si>
    <t>590051801</t>
  </si>
  <si>
    <t>GCS DU GPT DES HOPITAUX DE L'ICL</t>
  </si>
  <si>
    <t>590780193</t>
  </si>
  <si>
    <t>CHR LILLE</t>
  </si>
  <si>
    <t>590780227</t>
  </si>
  <si>
    <t>590781415</t>
  </si>
  <si>
    <t>590781605</t>
  </si>
  <si>
    <t>590781621</t>
  </si>
  <si>
    <t>CH LE CATEAU-CAMBRESIS</t>
  </si>
  <si>
    <t>590781662</t>
  </si>
  <si>
    <t>590781803</t>
  </si>
  <si>
    <t>CH SAMBRE-AVESNOIS</t>
  </si>
  <si>
    <t>590781902</t>
  </si>
  <si>
    <t>CH TOURCOING</t>
  </si>
  <si>
    <t>590782165</t>
  </si>
  <si>
    <t>590782215</t>
  </si>
  <si>
    <t>590782421</t>
  </si>
  <si>
    <t>CH ROUBAIX</t>
  </si>
  <si>
    <t>590782637</t>
  </si>
  <si>
    <t>590782652</t>
  </si>
  <si>
    <t>590783239</t>
  </si>
  <si>
    <t>CH DOUAI</t>
  </si>
  <si>
    <t>600100648</t>
  </si>
  <si>
    <t>CENTRE HOSPITALIER DE CLERMONT</t>
  </si>
  <si>
    <t>600100713</t>
  </si>
  <si>
    <t>CENTRE HOSPITALIER DE BEAUVAIS</t>
  </si>
  <si>
    <t>600100721</t>
  </si>
  <si>
    <t>CHICN - CENTRE HOSPITALIER INTERCOMMUNAL COMPIEGNE NOYON</t>
  </si>
  <si>
    <t>600101984</t>
  </si>
  <si>
    <t>GROUPEMENT HOSPITALIER PUBLIC DU SUD DE L'OISE</t>
  </si>
  <si>
    <t>610780074</t>
  </si>
  <si>
    <t>CENTRE HOSPITALIER L'AIGLE</t>
  </si>
  <si>
    <t>610780082</t>
  </si>
  <si>
    <t>CENTRE HOSPITALIER ALENCON</t>
  </si>
  <si>
    <t>610780090</t>
  </si>
  <si>
    <t>CENTRE HOSPITALIER ARGENTAN</t>
  </si>
  <si>
    <t>610780124</t>
  </si>
  <si>
    <t>CENTRE HOSPITALIER MORTAGNE AU PERCH</t>
  </si>
  <si>
    <t>610780165</t>
  </si>
  <si>
    <t>CENTRE HOSPITALIER JACQUES MONOD - FLERS</t>
  </si>
  <si>
    <t>610790594</t>
  </si>
  <si>
    <t>620001834</t>
  </si>
  <si>
    <t>GROUPE AHNAC</t>
  </si>
  <si>
    <t>620100057</t>
  </si>
  <si>
    <t>620100651</t>
  </si>
  <si>
    <t>620100685</t>
  </si>
  <si>
    <t>620101337</t>
  </si>
  <si>
    <t>620101360</t>
  </si>
  <si>
    <t>CH REGION DE ST-OMER</t>
  </si>
  <si>
    <t>620103432</t>
  </si>
  <si>
    <t>CH ARRONDISSEMENT DE MONTREUIL</t>
  </si>
  <si>
    <t>620103440</t>
  </si>
  <si>
    <t>630780989</t>
  </si>
  <si>
    <t>CHU DE CLERMONT-FERRAND</t>
  </si>
  <si>
    <t>630780997</t>
  </si>
  <si>
    <t>CENTRE HOSPITALIER AMBERT</t>
  </si>
  <si>
    <t>630781003</t>
  </si>
  <si>
    <t>CENTRE HOSPITALIER ISSOIRE</t>
  </si>
  <si>
    <t>630781011</t>
  </si>
  <si>
    <t>630781029</t>
  </si>
  <si>
    <t>640017646</t>
  </si>
  <si>
    <t>CH DE SAINT PALAIS</t>
  </si>
  <si>
    <t>640780417</t>
  </si>
  <si>
    <t>CHIC COTE BASQUE</t>
  </si>
  <si>
    <t>640780813</t>
  </si>
  <si>
    <t>CENTRE HOSPITALIER ORTHEZ</t>
  </si>
  <si>
    <t>640780821</t>
  </si>
  <si>
    <t>640781290</t>
  </si>
  <si>
    <t>650780158</t>
  </si>
  <si>
    <t>CENTRE HOSPITALIER LOURDES</t>
  </si>
  <si>
    <t>650780166</t>
  </si>
  <si>
    <t>650780174</t>
  </si>
  <si>
    <t>CENTRE HOSPITALIER DE LANNEMEZAN</t>
  </si>
  <si>
    <t>650783160</t>
  </si>
  <si>
    <t>CH DE BIGORRE</t>
  </si>
  <si>
    <t>660780180</t>
  </si>
  <si>
    <t>CENTRE HOSPITALIER PERPIGNAN</t>
  </si>
  <si>
    <t>670780055</t>
  </si>
  <si>
    <t>HOPITAUX UNIVERSITAIRES DE STRASBOURG</t>
  </si>
  <si>
    <t>670780188</t>
  </si>
  <si>
    <t>GROUPE HOSPITALIER SAINT VINCENT</t>
  </si>
  <si>
    <t>670780337</t>
  </si>
  <si>
    <t>670780345</t>
  </si>
  <si>
    <t>670780543</t>
  </si>
  <si>
    <t>CH DE WISSEMBOURG</t>
  </si>
  <si>
    <t>670780691</t>
  </si>
  <si>
    <t>680000395</t>
  </si>
  <si>
    <t>CENTRE HOSPITALIER D ALTKIRCH</t>
  </si>
  <si>
    <t>680000437</t>
  </si>
  <si>
    <t>680000486</t>
  </si>
  <si>
    <t>CENTRE HOSPITALIER MULHOUSE</t>
  </si>
  <si>
    <t>680000973</t>
  </si>
  <si>
    <t>CENTRE HOSPITALIER DE COLMAR</t>
  </si>
  <si>
    <t>680001005</t>
  </si>
  <si>
    <t>690780036</t>
  </si>
  <si>
    <t>CH GIVORS</t>
  </si>
  <si>
    <t>690780093</t>
  </si>
  <si>
    <t>690780416</t>
  </si>
  <si>
    <t>GROUPE HOSPITALIER MUTUALISTE DES PORTES DU SUD</t>
  </si>
  <si>
    <t>690781810</t>
  </si>
  <si>
    <t>HOSPICES CIVILS DE LYON</t>
  </si>
  <si>
    <t>690782222</t>
  </si>
  <si>
    <t>CH VILLEFRANCHE-SUR-SAONE</t>
  </si>
  <si>
    <t>690782271</t>
  </si>
  <si>
    <t>CH TARARE</t>
  </si>
  <si>
    <t>690805361</t>
  </si>
  <si>
    <t>CH SAINT-JOSEPH/SAINT-LUC</t>
  </si>
  <si>
    <t>700004591</t>
  </si>
  <si>
    <t>CHI DE LA HAUTE-SAONE</t>
  </si>
  <si>
    <t>700780026</t>
  </si>
  <si>
    <t>CH P. VITTER GRAY</t>
  </si>
  <si>
    <t>710780263</t>
  </si>
  <si>
    <t>710780644</t>
  </si>
  <si>
    <t>CH PARAY-LE-MONIAL</t>
  </si>
  <si>
    <t>710780958</t>
  </si>
  <si>
    <t>CH W. MOREY CHALON S/SAONE</t>
  </si>
  <si>
    <t>710781451</t>
  </si>
  <si>
    <t>CH AUTUN</t>
  </si>
  <si>
    <t>710976705</t>
  </si>
  <si>
    <t>710978347</t>
  </si>
  <si>
    <t>720000025</t>
  </si>
  <si>
    <t>720000066</t>
  </si>
  <si>
    <t>720000140</t>
  </si>
  <si>
    <t>CENTRE HOSPITALIER DE ST-CALAIS</t>
  </si>
  <si>
    <t>720006022</t>
  </si>
  <si>
    <t>720016724</t>
  </si>
  <si>
    <t>730000015</t>
  </si>
  <si>
    <t>CH CHAMBERY</t>
  </si>
  <si>
    <t>730002839</t>
  </si>
  <si>
    <t>CH ALBERTVILLE ET MOUTIERS</t>
  </si>
  <si>
    <t>730780103</t>
  </si>
  <si>
    <t>CH SAINT-JEAN-DE-MAURIENNE</t>
  </si>
  <si>
    <t>730780111</t>
  </si>
  <si>
    <t>CH AIX-LES-BAINS</t>
  </si>
  <si>
    <t>730780525</t>
  </si>
  <si>
    <t>CH BOURG-SAINT-MAURICE</t>
  </si>
  <si>
    <t>740001839</t>
  </si>
  <si>
    <t>HOPITAUX DES PAYS DU MONT-BLANC</t>
  </si>
  <si>
    <t>740781133</t>
  </si>
  <si>
    <t>CH DE LA REGION D'ANNECY</t>
  </si>
  <si>
    <t>740781208</t>
  </si>
  <si>
    <t>CENTRE HOSPITALIER RUMILLY</t>
  </si>
  <si>
    <t>740781216</t>
  </si>
  <si>
    <t>CHI SUD-LEMAN-VALSERINE</t>
  </si>
  <si>
    <t>740790258</t>
  </si>
  <si>
    <t>CH ALPES-LEMAN - CHAL</t>
  </si>
  <si>
    <t>740790381</t>
  </si>
  <si>
    <t>HOPITAUX DU LEMAN</t>
  </si>
  <si>
    <t>750000523</t>
  </si>
  <si>
    <t>GROUPE HOSPITALIER PARIS SAINT-JOSEPH</t>
  </si>
  <si>
    <t>750000549</t>
  </si>
  <si>
    <t>750006728</t>
  </si>
  <si>
    <t>GROUPE HOSPITALIER DIACONESSES CROIX SAINT-SIMON</t>
  </si>
  <si>
    <t>750110025</t>
  </si>
  <si>
    <t>CHNO DES QUINZE-VINGT PARIS</t>
  </si>
  <si>
    <t>750712184</t>
  </si>
  <si>
    <t>AP-HP</t>
  </si>
  <si>
    <t>760024042</t>
  </si>
  <si>
    <t>CHI ELBEUF-LOUVIERS VAL DE REUIL</t>
  </si>
  <si>
    <t>760780023</t>
  </si>
  <si>
    <t>760780056</t>
  </si>
  <si>
    <t>760780239</t>
  </si>
  <si>
    <t>CHU ROUEN</t>
  </si>
  <si>
    <t>760780726</t>
  </si>
  <si>
    <t>CH LE HAVRE</t>
  </si>
  <si>
    <t>760780734</t>
  </si>
  <si>
    <t>CH FECAMP</t>
  </si>
  <si>
    <t>760780742</t>
  </si>
  <si>
    <t>CHI CAUX VALLEE DE SEINE</t>
  </si>
  <si>
    <t>770110013</t>
  </si>
  <si>
    <t>CH ARBELTIER DE COULOMMIERS</t>
  </si>
  <si>
    <t>770110021</t>
  </si>
  <si>
    <t>CH DE FONTAINEBLEAU</t>
  </si>
  <si>
    <t>770110054</t>
  </si>
  <si>
    <t>CH MARC JACQUET</t>
  </si>
  <si>
    <t>770110062</t>
  </si>
  <si>
    <t>CH DE MONTEREAU</t>
  </si>
  <si>
    <t>770110070</t>
  </si>
  <si>
    <t>CH LEON BINET DE PROVINS</t>
  </si>
  <si>
    <t>770130052</t>
  </si>
  <si>
    <t>CH DE NEMOURS</t>
  </si>
  <si>
    <t>770170017</t>
  </si>
  <si>
    <t>CH DE MARNE-LA-VALLEE</t>
  </si>
  <si>
    <t>770700185</t>
  </si>
  <si>
    <t>CH DE MEAUX</t>
  </si>
  <si>
    <t>780000436</t>
  </si>
  <si>
    <t>CH DES COURSES</t>
  </si>
  <si>
    <t>780001236</t>
  </si>
  <si>
    <t>CH INTERCOMMUNAL DE POISSY ST-GERMAIN</t>
  </si>
  <si>
    <t>780002697</t>
  </si>
  <si>
    <t>CH INTERCOMMUNAL DE MEULAN-LES MUREAUX</t>
  </si>
  <si>
    <t>780110011</t>
  </si>
  <si>
    <t>CH FRANCOIS QUESNAY</t>
  </si>
  <si>
    <t>780110052</t>
  </si>
  <si>
    <t>CH DE RAMBOUILLET</t>
  </si>
  <si>
    <t>780110078</t>
  </si>
  <si>
    <t>CH DE VERSAILLES</t>
  </si>
  <si>
    <t>790000012</t>
  </si>
  <si>
    <t>CENTRE HOSPITALIER GEORGES RENON</t>
  </si>
  <si>
    <t>790006654</t>
  </si>
  <si>
    <t>CENTRE HOSPITALIER DU NORD DEUX-SEVRES</t>
  </si>
  <si>
    <t>800000028</t>
  </si>
  <si>
    <t>CENTRE HOSPITALIER D'ABBEVILLE</t>
  </si>
  <si>
    <t>800000044</t>
  </si>
  <si>
    <t>CHU AMIENS</t>
  </si>
  <si>
    <t>800000069</t>
  </si>
  <si>
    <t>CENTRE HOSPITALIER DE DOULLENS</t>
  </si>
  <si>
    <t>800000085</t>
  </si>
  <si>
    <t>CHIMR - CENTRE HOSPITALIER INTERCOMMUNAL MONTDIDIER ROYE</t>
  </si>
  <si>
    <t>800000093</t>
  </si>
  <si>
    <t>CENTRE HOSPITALIER DE PERONNE</t>
  </si>
  <si>
    <t>810000331</t>
  </si>
  <si>
    <t>810000380</t>
  </si>
  <si>
    <t>HOPITAL DU PAYS DE L'AUTAN SITE DE CASTRES</t>
  </si>
  <si>
    <t>810000455</t>
  </si>
  <si>
    <t>820000016</t>
  </si>
  <si>
    <t>CENTRE HOSPITALIER DE MONTAUBAN</t>
  </si>
  <si>
    <t>820004950</t>
  </si>
  <si>
    <t>CH DE MOISSAC</t>
  </si>
  <si>
    <t>830100517</t>
  </si>
  <si>
    <t>CH JEAN MARCEL</t>
  </si>
  <si>
    <t>830100525</t>
  </si>
  <si>
    <t>CH DRAGUIGNAN</t>
  </si>
  <si>
    <t>830100533</t>
  </si>
  <si>
    <t>CH MARIE JOSEE TREFFOT</t>
  </si>
  <si>
    <t>830100566</t>
  </si>
  <si>
    <t>830100574</t>
  </si>
  <si>
    <t>830100590</t>
  </si>
  <si>
    <t>CH SAINT TROPEZ</t>
  </si>
  <si>
    <t>830100616</t>
  </si>
  <si>
    <t>CHI TOULON LA SEYNE</t>
  </si>
  <si>
    <t>830200523</t>
  </si>
  <si>
    <t>840000012</t>
  </si>
  <si>
    <t>CH APT</t>
  </si>
  <si>
    <t>840000046</t>
  </si>
  <si>
    <t>CH CARPENTRAS</t>
  </si>
  <si>
    <t>840000087</t>
  </si>
  <si>
    <t>CH LOUIS GIORGI</t>
  </si>
  <si>
    <t>840000111</t>
  </si>
  <si>
    <t>840000129</t>
  </si>
  <si>
    <t>CH VALREAS</t>
  </si>
  <si>
    <t>840004659</t>
  </si>
  <si>
    <t>CHI CAVAILLON LAURIS</t>
  </si>
  <si>
    <t>840006597</t>
  </si>
  <si>
    <t>CH HENRI DUFFAUT</t>
  </si>
  <si>
    <t>850000019</t>
  </si>
  <si>
    <t>CENTRE HOSPITALIER DE LA ROCHE/YON</t>
  </si>
  <si>
    <t>850000035</t>
  </si>
  <si>
    <t>CENTRE HOSPITALIER FONTENAY LE COMTE</t>
  </si>
  <si>
    <t>850000084</t>
  </si>
  <si>
    <t>CENTRE HOSPITALIER DES SABLES D OLONNE</t>
  </si>
  <si>
    <t>850009010</t>
  </si>
  <si>
    <t>CH LOIRE VENDEE OCEAN A CHALLANS</t>
  </si>
  <si>
    <t>860013077</t>
  </si>
  <si>
    <t>CHR DE POITIERS</t>
  </si>
  <si>
    <t>860780063</t>
  </si>
  <si>
    <t>CENTRE HOSPITALIER CAMILLE GUERIN</t>
  </si>
  <si>
    <t>860780071</t>
  </si>
  <si>
    <t>860780097</t>
  </si>
  <si>
    <t>870000015</t>
  </si>
  <si>
    <t>CHU DE LIMOGES</t>
  </si>
  <si>
    <t>870000023</t>
  </si>
  <si>
    <t>CENTRE HOSPITALIER DE ST-JUNIEN</t>
  </si>
  <si>
    <t>870000031</t>
  </si>
  <si>
    <t>CENTRE HOSPITALIER J BOUTARD ST YRIEIX</t>
  </si>
  <si>
    <t>880007059</t>
  </si>
  <si>
    <t>CHI EMILE DURKHEIM  EPINAL</t>
  </si>
  <si>
    <t>880007299</t>
  </si>
  <si>
    <t>CHI DE L'OUEST VOSGIEN</t>
  </si>
  <si>
    <t>880780077</t>
  </si>
  <si>
    <t>880780093</t>
  </si>
  <si>
    <t>890000037</t>
  </si>
  <si>
    <t>890000409</t>
  </si>
  <si>
    <t>890000417</t>
  </si>
  <si>
    <t>890000433</t>
  </si>
  <si>
    <t>CH TONNERRE</t>
  </si>
  <si>
    <t>890970569</t>
  </si>
  <si>
    <t>900000365</t>
  </si>
  <si>
    <t>CH BELFORT - MONTBELIARD</t>
  </si>
  <si>
    <t>910002773</t>
  </si>
  <si>
    <t>CH SUD-FRANCILIEN</t>
  </si>
  <si>
    <t>910019447</t>
  </si>
  <si>
    <t>CH SUD ESSONNE-DOURDAN-ETAMPES</t>
  </si>
  <si>
    <t>910019454</t>
  </si>
  <si>
    <t>CH JUVISY-SUR-ORGE</t>
  </si>
  <si>
    <t>910110014</t>
  </si>
  <si>
    <t>CH D'ARPAJON</t>
  </si>
  <si>
    <t>910110055</t>
  </si>
  <si>
    <t>CH LONGJUMEAU</t>
  </si>
  <si>
    <t>910110063</t>
  </si>
  <si>
    <t>CH D'ORSAY</t>
  </si>
  <si>
    <t>920000643</t>
  </si>
  <si>
    <t>INSTITUT HOSPITALIER FRANCO-BRITANIQUE</t>
  </si>
  <si>
    <t>920000650</t>
  </si>
  <si>
    <t>920009909</t>
  </si>
  <si>
    <t>CH DES QUATRE VILLES</t>
  </si>
  <si>
    <t>920026374</t>
  </si>
  <si>
    <t>CHI DE COURBEVOIE-NEUILLY-PUTEAUX</t>
  </si>
  <si>
    <t>920110020</t>
  </si>
  <si>
    <t>C.A.S.H. DE NANTERRE</t>
  </si>
  <si>
    <t>920120011</t>
  </si>
  <si>
    <t>930021480</t>
  </si>
  <si>
    <t>GROUPE HOSPITALIER INTERCOMMUNAL  LE RAINCY - MONTFERMEIL</t>
  </si>
  <si>
    <t>930110036</t>
  </si>
  <si>
    <t>CH ANDRE GREGOIRE</t>
  </si>
  <si>
    <t>930110051</t>
  </si>
  <si>
    <t>CH DE ST-DENIS</t>
  </si>
  <si>
    <t>930110069</t>
  </si>
  <si>
    <t>CH ROBERT BALLANGER</t>
  </si>
  <si>
    <t>940000649</t>
  </si>
  <si>
    <t>HOPITAL SAINT-CAMILLE - BRY S/MARNE</t>
  </si>
  <si>
    <t>940110018</t>
  </si>
  <si>
    <t>CH INTERCOMMUNAL DE CRETEIL</t>
  </si>
  <si>
    <t>940110042</t>
  </si>
  <si>
    <t>CHI DE VILLENEUVE-ST-GEORGES</t>
  </si>
  <si>
    <t>940120017</t>
  </si>
  <si>
    <t>950001370</t>
  </si>
  <si>
    <t>CHI DES PORTES DE L'OISE</t>
  </si>
  <si>
    <t>950013870</t>
  </si>
  <si>
    <t>G.H.E.M. - HOPITAL SIMONE VEIL</t>
  </si>
  <si>
    <t>950015289</t>
  </si>
  <si>
    <t>950110015</t>
  </si>
  <si>
    <t>CH VICTOR DUPOUY</t>
  </si>
  <si>
    <t>950110049</t>
  </si>
  <si>
    <t>CH DE GONESSE</t>
  </si>
  <si>
    <t>950110080</t>
  </si>
  <si>
    <t>CH RENE DUBOS</t>
  </si>
  <si>
    <t>ZZ-Guadeloupe</t>
  </si>
  <si>
    <t>970100178</t>
  </si>
  <si>
    <t>CENTRE HOSPITALIER DE LA BASSE-TERRE</t>
  </si>
  <si>
    <t>970100186</t>
  </si>
  <si>
    <t>CENTRE HOSPITALIER DE MARIGOT</t>
  </si>
  <si>
    <t>970100202</t>
  </si>
  <si>
    <t>CENTRE HOSPITALIER SAINTE-MARIE</t>
  </si>
  <si>
    <t>970100228</t>
  </si>
  <si>
    <t>CHU DE POINTE A PITRE/ ABYMES</t>
  </si>
  <si>
    <t>ZZ-Martinique</t>
  </si>
  <si>
    <t>970211207</t>
  </si>
  <si>
    <t>CHU DE MARTINIQUE</t>
  </si>
  <si>
    <t>ZZ-Guyane</t>
  </si>
  <si>
    <t>970300026</t>
  </si>
  <si>
    <t>970300083</t>
  </si>
  <si>
    <t>CENTRE HOSPITALIER DE ST LAURENT DU MARONI</t>
  </si>
  <si>
    <t>970300265</t>
  </si>
  <si>
    <t>CENTRE MEDICO CHIRURGICAL DE KOUROU</t>
  </si>
  <si>
    <t>ZZ-Réunion</t>
  </si>
  <si>
    <t>970403606</t>
  </si>
  <si>
    <t>G.H. EST-REUNION</t>
  </si>
  <si>
    <t>970408589</t>
  </si>
  <si>
    <t>CHR REUNION</t>
  </si>
  <si>
    <t>970421038</t>
  </si>
  <si>
    <t>CH GABRIEL MARTIN</t>
  </si>
  <si>
    <t>200100154</t>
  </si>
  <si>
    <t>Sorties SMUR par EJ</t>
  </si>
  <si>
    <t>Nbre de Finess GéoSMUR Ex DG</t>
  </si>
  <si>
    <t>Dpt</t>
  </si>
  <si>
    <t>Raison sociale étab</t>
  </si>
  <si>
    <t>Finess Entité Juridique</t>
  </si>
  <si>
    <t>Mode de fixation des tarifs</t>
  </si>
  <si>
    <t>Franche-Comte</t>
  </si>
  <si>
    <t>C H   BOULLOCHE  MONTBELIARD</t>
  </si>
  <si>
    <t>0</t>
  </si>
  <si>
    <t>CHI HAUTE COMTÉ SITE DE PONTARLIER</t>
  </si>
  <si>
    <t>CHU JEAN MINJOZ</t>
  </si>
  <si>
    <t>CH LONS</t>
  </si>
  <si>
    <t>CH  L BERARD MOREZ (Pas d'autorisation)</t>
  </si>
  <si>
    <t>390780153</t>
  </si>
  <si>
    <t>Pas de SMU</t>
  </si>
  <si>
    <t>CH LOUIS JAILLON SAINT CLAUDE</t>
  </si>
  <si>
    <t>ANTENNE SMUR de Morez (siège :  CH DE LONS)</t>
  </si>
  <si>
    <t>CH DU VAL DE SAÔNE P VITTER GRAY</t>
  </si>
  <si>
    <t>CH VESOUL</t>
  </si>
  <si>
    <t>CHI SITE  LUXEUIL</t>
  </si>
  <si>
    <t>CHI SITE DE LURE</t>
  </si>
  <si>
    <t>CH BELFORT</t>
  </si>
  <si>
    <t>CENTRE HOSPITALIER DE RETHEL</t>
  </si>
  <si>
    <t>CENTRE HOSPITALIER DE VOUZIERS</t>
  </si>
  <si>
    <t>CENTRE HOSPITALIER</t>
  </si>
  <si>
    <t>080000060</t>
  </si>
  <si>
    <t>HOPITAL MANCHESTER - CH CHARLEVILLE</t>
  </si>
  <si>
    <t>ANTENNE SMUR  - CH CHARLEVILLE</t>
  </si>
  <si>
    <t>CENTRE HOSPITALIER DE BAR SUR AUBE</t>
  </si>
  <si>
    <t>100000041</t>
  </si>
  <si>
    <t>GHAM - SITE DE ROMILLY-SUR-SEINE</t>
  </si>
  <si>
    <t>FBRON</t>
  </si>
  <si>
    <t>510000532</t>
  </si>
  <si>
    <t>4</t>
  </si>
  <si>
    <t>POLYCLINIQUE SAINT ANDRE</t>
  </si>
  <si>
    <t>510000557</t>
  </si>
  <si>
    <t>CENTRE HOSPITALIER D'EPERNAY</t>
  </si>
  <si>
    <t>AMERICAN MEMORIAL HOSPITAL CHR REIMS</t>
  </si>
  <si>
    <t>SU seul</t>
  </si>
  <si>
    <t>HOPITAL MAISON BLANCHE CHR REIMS</t>
  </si>
  <si>
    <t>ANTENNE DE SMUR - CH CHALONS</t>
  </si>
  <si>
    <t>ANTENNE DE SMUR - GHAM</t>
  </si>
  <si>
    <t>CH GENEVIEVE DE GAULLE ANTHONIOZ</t>
  </si>
  <si>
    <t>Antenne SMUR - CH Troyes</t>
  </si>
  <si>
    <t>En cours création FINESS GEO</t>
  </si>
  <si>
    <t>Midi-Pyrenees</t>
  </si>
  <si>
    <t>CH INTERCOMMUNAL DU VAL D'ARIEGE</t>
  </si>
  <si>
    <t>CENTRE HOSPITALIER  ARIEGE COUSERANS</t>
  </si>
  <si>
    <t>CH DU PAYS D'OLMES</t>
  </si>
  <si>
    <t>C.H. DE RODEZ -HOPITAL JACQUES PUEL-</t>
  </si>
  <si>
    <t>CENTRE HOSPITALIER DE MILLAU</t>
  </si>
  <si>
    <t>CENTRE HOSPITALIER DE SAINT AFFRIQUE</t>
  </si>
  <si>
    <t>CENTRE HOSPITALIER COMMINGES PYRENEES</t>
  </si>
  <si>
    <t>HOPITAL  DES ENFANTS  CHU TLSE</t>
  </si>
  <si>
    <t>CLINIQUE SAINT JEAN LANGUEDOC</t>
  </si>
  <si>
    <t>310000039</t>
  </si>
  <si>
    <t>CLINIQUE DE L'UNION</t>
  </si>
  <si>
    <t>310000112</t>
  </si>
  <si>
    <t>CLINIQUE AMBROISE PARE</t>
  </si>
  <si>
    <t>310000179</t>
  </si>
  <si>
    <t>CLINIQUE DES CEDRES</t>
  </si>
  <si>
    <t>310788880</t>
  </si>
  <si>
    <t>310788898</t>
  </si>
  <si>
    <t>1</t>
  </si>
  <si>
    <t>CLINIQUE D'OCCITANIE</t>
  </si>
  <si>
    <t>310000492</t>
  </si>
  <si>
    <t>HOPITAL DE PURPAN CHU TOULOUSE</t>
  </si>
  <si>
    <t>HOPITAL DE RANGUEIL CHU TOULOUSE</t>
  </si>
  <si>
    <t>CENTRE HOSPITALIER DE CONDOM</t>
  </si>
  <si>
    <t>CENTRE HOSPITALIER FIGEAC MAQUISARDS</t>
  </si>
  <si>
    <t>CENTRE  HOSPITALIER SAINT CERE</t>
  </si>
  <si>
    <t>CTRE HOSPITALIER JEAN ROUGIER CAHORS</t>
  </si>
  <si>
    <t>CENTRE HOSPITALIER DE LOURDES</t>
  </si>
  <si>
    <t>CENTRE HOSPITALIER BAGNERES DE BIGORRE (antenne SMUR Tarbes)</t>
  </si>
  <si>
    <t>CENTRE HOSPITALIER DE BIGORRE</t>
  </si>
  <si>
    <t>POLYCLINIQUE DE L'ORMEAU</t>
  </si>
  <si>
    <t>650000243</t>
  </si>
  <si>
    <t>CMC HOPITAUX DE LANNEMEZAN</t>
  </si>
  <si>
    <t>CENTRE MEDICO CHIR OBST CLAUDE BERNARD</t>
  </si>
  <si>
    <t>810000471</t>
  </si>
  <si>
    <t>HOP DU PAYS D'AUTAN SITE DU CAUSSE</t>
  </si>
  <si>
    <t>SA  POLYCLINIQUE DU SIDOBRE</t>
  </si>
  <si>
    <t>810000992</t>
  </si>
  <si>
    <t>CENTRE HOSPITALIER MONTAUBAN</t>
  </si>
  <si>
    <t>CLINIQUE DU PONT DE CHAUME</t>
  </si>
  <si>
    <t>820000131</t>
  </si>
  <si>
    <t>CENTRE HOSPITALIER MOISSAC</t>
  </si>
  <si>
    <t>CLINIQUE MEDICO CHIRURGICALE CHENOVE</t>
  </si>
  <si>
    <t>210000030</t>
  </si>
  <si>
    <t>HOPITAL GÉNÉRAL CHU DIJON</t>
  </si>
  <si>
    <t>HÔPITAL LE BOCAGE CHU DIJON</t>
  </si>
  <si>
    <t>CH INTERCOMMUNAL CHATILLON MONTBARD</t>
  </si>
  <si>
    <t>CENTRE HOSPITALIER ROBERT MORLEVAT</t>
  </si>
  <si>
    <t>C.H DE L'AGGLOMÉRATION DE NEVERS</t>
  </si>
  <si>
    <t>CH PARAY-LE-MONIAL LES CHARMES</t>
  </si>
  <si>
    <t>CH AUTUN (SITE PARPAS)</t>
  </si>
  <si>
    <t>CH W MOREY  CHALON S/SAONE</t>
  </si>
  <si>
    <t>CH PARAY-LE-MONIAL PASTEUR</t>
  </si>
  <si>
    <t>710781204</t>
  </si>
  <si>
    <t>9</t>
  </si>
  <si>
    <t>POLYCLINIQUE  STE MARGUERITE AUXERRE</t>
  </si>
  <si>
    <t>890000730</t>
  </si>
  <si>
    <t>CENTRE HOSPITALIER DU TONNERROIS</t>
  </si>
  <si>
    <t>CH LE CATEAU</t>
  </si>
  <si>
    <t>CH SAMBRE AVESNOIS MAUBEUGE</t>
  </si>
  <si>
    <t>CENTRE HOSPITALIER DE DOUAI</t>
  </si>
  <si>
    <t>590788956</t>
  </si>
  <si>
    <t>POLYCLINIQUE VAUBAN</t>
  </si>
  <si>
    <t>590008033</t>
  </si>
  <si>
    <t>ES ST PHILIBERT LOMME</t>
  </si>
  <si>
    <t>HOP SALENGRO - HOPITAL B CHR LILLE</t>
  </si>
  <si>
    <t>ES SAINT VINCENT DE PAUL - LILLE</t>
  </si>
  <si>
    <t>HOPITAL VICTOR PROVO</t>
  </si>
  <si>
    <t>HOPITAL GUY CHATILIEZ CH TOURCOING</t>
  </si>
  <si>
    <t>CLINIQUE SAINT-AME</t>
  </si>
  <si>
    <t>590000048</t>
  </si>
  <si>
    <t>CH REGION DE ST OMER</t>
  </si>
  <si>
    <t>CH ARROND DE MONTREUIL</t>
  </si>
  <si>
    <t>POLYCLINIQUE RIAUMONT DE LIEVIN</t>
  </si>
  <si>
    <t>POLYCLINIQUE MED CHIR D'HENIN-BEAUMONT</t>
  </si>
  <si>
    <t>POLYCLINIQUE DE LA -CLARENCE-</t>
  </si>
  <si>
    <t>CLINIQUE ANNE D'ARTOIS</t>
  </si>
  <si>
    <t>620000265</t>
  </si>
  <si>
    <t>CLINIQUE MEDICO-CHIRURGICALE</t>
  </si>
  <si>
    <t>620000976</t>
  </si>
  <si>
    <t>9C</t>
  </si>
  <si>
    <t>970302022</t>
  </si>
  <si>
    <t>CENTRE HOSPITALIER  -FRANCK-JOLY-</t>
  </si>
  <si>
    <t>970302121</t>
  </si>
  <si>
    <t>3</t>
  </si>
  <si>
    <t>CENTRE MED.-CHIRURG. DE KOUROU</t>
  </si>
  <si>
    <t>750721334</t>
  </si>
  <si>
    <t>Haute-Normandie</t>
  </si>
  <si>
    <t>CLINIQUE CHIRURGICALE PASTEUR EVREUX</t>
  </si>
  <si>
    <t>270000680</t>
  </si>
  <si>
    <t>CH EVREUX CHI EURE-SEINE</t>
  </si>
  <si>
    <t>EHPAD LOUVIERS CHI ELBEUF</t>
  </si>
  <si>
    <t>CH VERNON CHI EURE-SEINE</t>
  </si>
  <si>
    <t>HOPITAL SAINT JULIEN CHU ROUEN</t>
  </si>
  <si>
    <t>HOPITAL CHARLES NICOLLE CHU ROUEN</t>
  </si>
  <si>
    <t>CHI DU PAYS DES HAUTES FALAISES FECAMP</t>
  </si>
  <si>
    <t>CH LILLEBONNE CHI CAUX VALLEE DE SEINE</t>
  </si>
  <si>
    <t>CH LES FEUGRAIS CHI ELBEUF</t>
  </si>
  <si>
    <t>HOPITAL PRIVE DE L'ESTUAIRE</t>
  </si>
  <si>
    <t>760000448</t>
  </si>
  <si>
    <t>ANTENNE DE SMUR EU CH DIEPPE</t>
  </si>
  <si>
    <t>CLINIQUE DU CEDRE</t>
  </si>
  <si>
    <t>760000257</t>
  </si>
  <si>
    <t>CLINIQUE LES ORMEAUX-VAUBAN LE HAVRE</t>
  </si>
  <si>
    <t>760000414</t>
  </si>
  <si>
    <t>HOPITAL JACQUES MONOD CH LE HAVRE</t>
  </si>
  <si>
    <t>CLINIQUE DE L'EUROPE ROUEN</t>
  </si>
  <si>
    <t>760000273</t>
  </si>
  <si>
    <t>CHU NANCY - MATERNITE</t>
  </si>
  <si>
    <t>POLYCLINIQUE DE GENTILLY ET SAINT DON</t>
  </si>
  <si>
    <t>540000932</t>
  </si>
  <si>
    <t>CENTRE HOSPITALIER MAILLOT BRIEY</t>
  </si>
  <si>
    <t>CH DE MT ST MARTIN (ALPHA SANTE)</t>
  </si>
  <si>
    <t>HOPITAL CENTRAL CHU NANCY</t>
  </si>
  <si>
    <t>HOPITAUX DE BRABOIS CHU NANCY</t>
  </si>
  <si>
    <t>CH DE VERDUN - HOPITAL SAINT NICOLAS</t>
  </si>
  <si>
    <t>CENTRE HOSPITALIER DE BAR-LE-DUC</t>
  </si>
  <si>
    <t>CH MARIE-MADELEINE - FORBACH</t>
  </si>
  <si>
    <t>CH DE SARREBOURG - HÔPITAL ST NICOLAS</t>
  </si>
  <si>
    <t>HOSPITALOR HOPITAL DE ST AVOLD</t>
  </si>
  <si>
    <t>570010173</t>
  </si>
  <si>
    <t>CHR METZ-THIONVILLE HOPITAL D'HAYANGE</t>
  </si>
  <si>
    <t>CHR METZ-THIONVILLE - HOPITAL BEL AIR</t>
  </si>
  <si>
    <t>750821092</t>
  </si>
  <si>
    <t>HOPITAL-CLINIQUE CLAUDE BERNARD</t>
  </si>
  <si>
    <t>570001115</t>
  </si>
  <si>
    <t>HOPITAL SAINT JOSEPH DE BITCHE</t>
  </si>
  <si>
    <t>CENTRE HOSPITALIER ROBERT PAX</t>
  </si>
  <si>
    <t>CHR METZ-THIONVILLE - HOPITAL DE MERCY</t>
  </si>
  <si>
    <t>CHI E. DURKHEIM - PLATEAU DE LA JUSTICE</t>
  </si>
  <si>
    <t>CENTRE HOSPITALIER DE GERARDMER</t>
  </si>
  <si>
    <t>CHI L'OUEST VOSGIEN SITE NEUFCHATEAU</t>
  </si>
  <si>
    <t>CHI DE L'OUEST VOSGIEN SITE DE VITTEL</t>
  </si>
  <si>
    <t>CHU DE STRASBOURG /NOUVEL HOPITAL  CIVIL</t>
  </si>
  <si>
    <t>CH INTERCOMMUNAL DE LA LAUTER</t>
  </si>
  <si>
    <t>CLINIQUE SAINTE ODILE</t>
  </si>
  <si>
    <t>670016211</t>
  </si>
  <si>
    <t>CLINIQUE DES DIACONESSES</t>
  </si>
  <si>
    <t>670000108</t>
  </si>
  <si>
    <t>CLINIQUE SAINTE-ANNE</t>
  </si>
  <si>
    <t>CHU STRASBOURG / HOP HAUTEPIERRE</t>
  </si>
  <si>
    <t>CLINIQUE DES TROIS FRONTIERES</t>
  </si>
  <si>
    <t>680000049</t>
  </si>
  <si>
    <t>CLINIQUE DIACONAT FONDERIE</t>
  </si>
  <si>
    <t>680000643</t>
  </si>
  <si>
    <t>CENTRE HOSPITALIER D'ALTKIRCH</t>
  </si>
  <si>
    <t>HOPITAL DU  HASENRAIN</t>
  </si>
  <si>
    <t>HOPITAL LOUIS PASTEUR</t>
  </si>
  <si>
    <t>CENTRE MERE ENFANT -LE PARC-</t>
  </si>
  <si>
    <t>CENTRE HOSPITALIER DE MULHOUSE - HOP EMILE MULLER</t>
  </si>
  <si>
    <t>CLINIQUE DU DIACONAT ROOSEVELT</t>
  </si>
  <si>
    <t>680000494</t>
  </si>
  <si>
    <t>CENTRE HOSPITALIER TULLE</t>
  </si>
  <si>
    <t>CENTRE HOSPITALIER GUERET</t>
  </si>
  <si>
    <t>SITE CROIX BLANCHE (=CH Aubusson)</t>
  </si>
  <si>
    <t>ASSOCIATION CLINIQUE DE LA CROIX BLANCHE</t>
  </si>
  <si>
    <t>230000887</t>
  </si>
  <si>
    <t>C H U  DUPUYTREN  LIMOGES</t>
  </si>
  <si>
    <t>CENTRE HOSPITALIER SAINT JUNIEN</t>
  </si>
  <si>
    <t>CTRE HOSPITALIER  J BOUTARD  ST YRIEIX</t>
  </si>
  <si>
    <t>POLYCLINIQUE DE LIMOGES SITE CLINIQUE FRANÇOIS CHENIEUX</t>
  </si>
  <si>
    <t>870017415</t>
  </si>
  <si>
    <t>HOPITAL DE LA MERE ET DE L'ENFANT</t>
  </si>
  <si>
    <t>HOPITAL JACQUES COEUR - CH BOURGES</t>
  </si>
  <si>
    <t>CH SAINT AMAND-MONTROND</t>
  </si>
  <si>
    <t>CH DREUX</t>
  </si>
  <si>
    <t>CH CHATEAUDUN</t>
  </si>
  <si>
    <t>CH NOGENT LE ROTROU - NOUVEL HÔPITAL</t>
  </si>
  <si>
    <t>CH CHARTRES LOUIS PASTEUR-LE COUDRAY</t>
  </si>
  <si>
    <t>NOUVELLE CLINIQUE -SAINT FRANCOIS-</t>
  </si>
  <si>
    <t>280001199</t>
  </si>
  <si>
    <t>CH LA TOUR BLANCHE -  ISSOUDUN</t>
  </si>
  <si>
    <t>CH CHATEAUROUX</t>
  </si>
  <si>
    <t>CH DU BLANC</t>
  </si>
  <si>
    <t>CLINIQUE DE L'ALLIANCE</t>
  </si>
  <si>
    <t>370000192</t>
  </si>
  <si>
    <t>C.H.R.U. - CLOCHEVILLE - TOURS</t>
  </si>
  <si>
    <t>CH DU CHINONAIS</t>
  </si>
  <si>
    <t>CHIC - AMBOISE- HÔPITAL ROBERT DEBRÉ</t>
  </si>
  <si>
    <t>CH PAUL MARTINAIS - LOCHES</t>
  </si>
  <si>
    <t>C.H.R.U. -TROUSSEAU-</t>
  </si>
  <si>
    <t>PÔLE SANTÉ LÉONARD DE VINCI</t>
  </si>
  <si>
    <t>370007528</t>
  </si>
  <si>
    <t>CH BLOIS</t>
  </si>
  <si>
    <t>CH VENDOME</t>
  </si>
  <si>
    <t>CH ROMORANTIN-LANTHENAY</t>
  </si>
  <si>
    <t>HÔPITAL MADELEINE</t>
  </si>
  <si>
    <t>CH DEZARNAULDS - GIEN</t>
  </si>
  <si>
    <t>CH AGGLOMERATION MONTARGOISE</t>
  </si>
  <si>
    <t>CH PITHIVIERS</t>
  </si>
  <si>
    <t>CLINIQUE MED. -REINE BLANCHE-</t>
  </si>
  <si>
    <t>450000591</t>
  </si>
  <si>
    <t>HÔPITAL LA SOURCE -</t>
  </si>
  <si>
    <t>POLYCLINIQUE FRANCHEVILLE</t>
  </si>
  <si>
    <t>240000596</t>
  </si>
  <si>
    <t>C.H DE BERGERAC</t>
  </si>
  <si>
    <t>CENTRE HOSPITALIER SARLAT</t>
  </si>
  <si>
    <t>CENTRE HOSPITALIER D'ARCACHON</t>
  </si>
  <si>
    <t>CH DE LA HAUTE GIRONDE</t>
  </si>
  <si>
    <t>CHIC SUD GIRONDE site de Langon</t>
  </si>
  <si>
    <t>CHIC SUD GIRONDE site de La Réole</t>
  </si>
  <si>
    <t>CTRE HOSPIT.R.BOULIN-LIBOURNE</t>
  </si>
  <si>
    <t>CENTRE HOSPITALIER STE FOY LA GRANDE</t>
  </si>
  <si>
    <t>POLYCLINIQUE BORDEAUX RIVE DROITE</t>
  </si>
  <si>
    <t>330000134</t>
  </si>
  <si>
    <t>POLYCLIN BORDEAUX-NORD AQUITAINE</t>
  </si>
  <si>
    <t>330000274</t>
  </si>
  <si>
    <t>330796392</t>
  </si>
  <si>
    <t>CLINIQUE MED CHIR  WALLERSTEIN</t>
  </si>
  <si>
    <t>330000324</t>
  </si>
  <si>
    <t>HOPITAL ST ANDRE</t>
  </si>
  <si>
    <t>CHU PELLEGRIN</t>
  </si>
  <si>
    <t>CENTRE HOSPITALIER DAX</t>
  </si>
  <si>
    <t>ANTENNE SAISONNIERE SMUR - HOSSEGOR</t>
  </si>
  <si>
    <t>ANTENNE SAISONNIERE SMUR - MIMIZAN</t>
  </si>
  <si>
    <t>ANTENNE SAISONNIERE SMUR - BISCARROSSE</t>
  </si>
  <si>
    <t>ANTENNE SMUR - LABOUHEYRE</t>
  </si>
  <si>
    <t>ANTENNE SMUR - AIRE-SUR-L'ADOUR</t>
  </si>
  <si>
    <t>POLYCLINIQUE LES CHENES</t>
  </si>
  <si>
    <t>400001764</t>
  </si>
  <si>
    <t>CLINIQUE ESQUIROL-SAINT-HILAIRE</t>
  </si>
  <si>
    <t>470014069</t>
  </si>
  <si>
    <t>CH AGEN - HOPITAL SAINT-ESPRIT</t>
  </si>
  <si>
    <t>CENTRE HOSPITALIER DE VILLENEUVE</t>
  </si>
  <si>
    <t>CENTRE HOSPITALIER DE MARMANDE - CHIC</t>
  </si>
  <si>
    <t>CENTRE HOSPITALIER DE NERAC (antenne SMUR agen)</t>
  </si>
  <si>
    <t>C.H.I.C. COTE BASQUE - BAYONNE</t>
  </si>
  <si>
    <t>CENTRE HOSPITALIER D'ORTHEZ</t>
  </si>
  <si>
    <t>CENTRE HOSPITALIER DE SAINT-PALAIS</t>
  </si>
  <si>
    <t>640017638</t>
  </si>
  <si>
    <t>CAPIO CLINIQUE SAINT-ETIENNE</t>
  </si>
  <si>
    <t>640012209</t>
  </si>
  <si>
    <t>POLYCLINIQUE AGUILERA</t>
  </si>
  <si>
    <t>640000212</t>
  </si>
  <si>
    <t>POLYCLINIQUE CÔTE BASQUE SUD</t>
  </si>
  <si>
    <t>640000360</t>
  </si>
  <si>
    <t>POLYCLINIQUE MARZET</t>
  </si>
  <si>
    <t>640000451</t>
  </si>
  <si>
    <t>CENTRE HOSPITALIER YVES LE FOLL</t>
  </si>
  <si>
    <t>CTRE HOSPITALIER DINAN</t>
  </si>
  <si>
    <t>CENTRE HOSPITALIER GUINGAMP</t>
  </si>
  <si>
    <t>CENTRE HOSPITALIER LANNION</t>
  </si>
  <si>
    <t>CENTRE HOSPITALIER PAIMPOL</t>
  </si>
  <si>
    <t>CHIC  - QUIMPER -</t>
  </si>
  <si>
    <t>C.H. DES PAYS DE MORLAIX</t>
  </si>
  <si>
    <t>CHRU HOPITAL MORVAN</t>
  </si>
  <si>
    <t>CENTRE HOSPITALIER CONCARNEAU</t>
  </si>
  <si>
    <t>CH FERDINAND GRALL LANDERNEAU</t>
  </si>
  <si>
    <t>CENTRE HOSPITALIER DOUARNENEZ</t>
  </si>
  <si>
    <t>CENTRE HOSPITALIER DE CARHAIX</t>
  </si>
  <si>
    <t>220020739</t>
  </si>
  <si>
    <t>C.H DE QUIMPERLE SITE LA VILLENEUVE</t>
  </si>
  <si>
    <t>CHRU HOPITAL CAVALE BLANCHE</t>
  </si>
  <si>
    <t>SA KERAUDREN-GRAND LARGE</t>
  </si>
  <si>
    <t>290022508</t>
  </si>
  <si>
    <t>SMUR SITE CH DOUARNENEZ - CHIC</t>
  </si>
  <si>
    <t>CENTRE HOSPITALIER PRIVE SAINT GREGOIRE</t>
  </si>
  <si>
    <t>350000303</t>
  </si>
  <si>
    <t>CENTRE HOSPITALIER SAINT-MALO</t>
  </si>
  <si>
    <t>C.H FOUGERES</t>
  </si>
  <si>
    <t>CENTRE HOSPITALIER DE REDON</t>
  </si>
  <si>
    <t>CENTRE HOSPITALIER   VITRE</t>
  </si>
  <si>
    <t>C.H.R.  PONTCHAILLOU-RENNES</t>
  </si>
  <si>
    <t>HÔPITAL PRIVE SEVIGNE</t>
  </si>
  <si>
    <t>350000733</t>
  </si>
  <si>
    <t>C.H.R. : HOPITAL SUD</t>
  </si>
  <si>
    <t>HOPITAL CHUBERT- VANNES</t>
  </si>
  <si>
    <t>CHBS - HOPITAL DU SCORFF</t>
  </si>
  <si>
    <t>CHCB- SITE KÉRIO</t>
  </si>
  <si>
    <t>CENTRE HOSPITALIER DE PLOERMEL</t>
  </si>
  <si>
    <t>HOPITAL LE PRATEL - AURAY</t>
  </si>
  <si>
    <t>Basse-Normandie</t>
  </si>
  <si>
    <t>CENTRE HOSPITALIER D'AUNAY SUR ODON</t>
  </si>
  <si>
    <t>POLYCLINIQUE DE DEAUVILLE</t>
  </si>
  <si>
    <t>140000415</t>
  </si>
  <si>
    <t>CLINIQUE DE LA MISERICORDE - CAEN</t>
  </si>
  <si>
    <t>140025800</t>
  </si>
  <si>
    <t>POLYCLINIQUE DU PARC - CAEN</t>
  </si>
  <si>
    <t>140003146</t>
  </si>
  <si>
    <t>HOPITAL PRIVE ST MARTIN</t>
  </si>
  <si>
    <t>140003278</t>
  </si>
  <si>
    <t>CENTRE HOSPITALIER - BAYEUX</t>
  </si>
  <si>
    <t>CH COTE FLEURIE - SITE DE CRICQUEBOEUF</t>
  </si>
  <si>
    <t>CH D'AVRANCHES-GRANVILLE site Avranches</t>
  </si>
  <si>
    <t>CENTRE HOSPITALIER PUBLIC DU COTENTIN site Cherbourg</t>
  </si>
  <si>
    <t>CH D'AVRANCHES-GRANVILLE site Granville</t>
  </si>
  <si>
    <t>CH DE SAINT HILAIRE DU HARCOUET</t>
  </si>
  <si>
    <t>CH MEMORIAL - SAINT-LO</t>
  </si>
  <si>
    <t>CENTRE HOSPITALIER PUBLIC DU COTENTIN site Valognes</t>
  </si>
  <si>
    <t>CENTRE HOSPITALIER DE COUTANCES</t>
  </si>
  <si>
    <t>CENTRE HOSPITALIER DE L'AIGLE</t>
  </si>
  <si>
    <t>C.H.I.C ALENCON - MAMERS site alençon</t>
  </si>
  <si>
    <t>CENTRE HOSPITALIER D'ARGENTAN</t>
  </si>
  <si>
    <t>CH MARGUERITE DE LORRAINE-MORTAGNE</t>
  </si>
  <si>
    <t>CH -JACQUES MONOD- - FLERS</t>
  </si>
  <si>
    <t>CH INTERCOMMUNAL DES ANDAINES site Domfront</t>
  </si>
  <si>
    <t>CH INTERCOMMUNAL DES ANDAINES Site La Ferté Macé</t>
  </si>
  <si>
    <t>C.H.I.C ALENCON - MAMERS site Mamers</t>
  </si>
  <si>
    <t>CENTRE HOSPITALIER (H. SUD CHARENTE)</t>
  </si>
  <si>
    <t>CTRE HOSPITALIER -LABAJOUDERIE-</t>
  </si>
  <si>
    <t>CHI Pays de Cognac</t>
  </si>
  <si>
    <t>CENTRE HOSPITALIER JONZAC</t>
  </si>
  <si>
    <t>GROUPE HOSP. LA ROCHELLE-RE-AUNIS</t>
  </si>
  <si>
    <t>CENTRE HOSPITALIER ST-JEAN D'ANGELY</t>
  </si>
  <si>
    <t>CTRE HOSP. DE SAINTONGE - SAINTES</t>
  </si>
  <si>
    <t>CENTRE HOSPITALIER ROYAN</t>
  </si>
  <si>
    <t>170780191</t>
  </si>
  <si>
    <t>CENTRE HOSPITALIER ROCHEFORT</t>
  </si>
  <si>
    <t>GCS URGENCES PAYS ROYANNAIS - ROYAN</t>
  </si>
  <si>
    <t>GCS PAYS ROYANNAIS-ST GEORGES DE DIDONNE</t>
  </si>
  <si>
    <t>GCS PAYS ROYANNAIS- PASTEUR</t>
  </si>
  <si>
    <t>CENTRE HOSPITAL. GEORGES RENON</t>
  </si>
  <si>
    <t>SITE HOSPITALIER DE BRESSUIRE</t>
  </si>
  <si>
    <t>CTRE HOSPITALIER NORD DEUX-SEVRES</t>
  </si>
  <si>
    <t>SITE HOSPITALIER DE THOUARS</t>
  </si>
  <si>
    <t>POLYCLINIQUE D'INKERMANN</t>
  </si>
  <si>
    <t>790001242</t>
  </si>
  <si>
    <t>CENTRE HOSPITAL. CAMILLE GUERIN</t>
  </si>
  <si>
    <t>CHU LA MILETRIE</t>
  </si>
  <si>
    <t>POLYCLINIQUE DE POITIERS</t>
  </si>
  <si>
    <t>860010313</t>
  </si>
  <si>
    <t>Antenne SMUR CH St Pierre d'Oléron (siège = Rochefort)</t>
  </si>
  <si>
    <t>Antenne SMUR ile de ré (EJ La rochelle)</t>
  </si>
  <si>
    <t>X</t>
  </si>
  <si>
    <t>CH JACQUES LACARIN VICHY</t>
  </si>
  <si>
    <t>POLYCL. ST FRANCOIS-ST ANTOINE</t>
  </si>
  <si>
    <t>030000426</t>
  </si>
  <si>
    <t>CENTRE HOSPITALIER LE PUY - EMILE ROUX</t>
  </si>
  <si>
    <t>CHU G. MONTPIED</t>
  </si>
  <si>
    <t>CENTRE HOSPITALIER D'AMBERT</t>
  </si>
  <si>
    <t>CENTRE HOSPITALIER ISSOIRE PAUL ARDIER</t>
  </si>
  <si>
    <t>POLE SANTE REPUBLIQUE</t>
  </si>
  <si>
    <t>630000107</t>
  </si>
  <si>
    <t>CHU ESTAING</t>
  </si>
  <si>
    <t>Antenne SMUR Station ski Lioran (EJ SMUR Aurillac)</t>
  </si>
  <si>
    <t>XX</t>
  </si>
  <si>
    <t>CH GUISE</t>
  </si>
  <si>
    <t>CENTRE HOSPITALIER DE SAINT-QUENTIN</t>
  </si>
  <si>
    <t>CH SOISSONS</t>
  </si>
  <si>
    <t>CH CHAUNY</t>
  </si>
  <si>
    <t>CENTRE HOSPITALIER JEANNE DE NAVARRE</t>
  </si>
  <si>
    <t>CH HIRSON</t>
  </si>
  <si>
    <t>POLICLINIQUE ST CLAUDE</t>
  </si>
  <si>
    <t>020001632</t>
  </si>
  <si>
    <t>CH GHPSO SENLIS</t>
  </si>
  <si>
    <t>CH CLERMONT</t>
  </si>
  <si>
    <t>CH BEAUVAIS</t>
  </si>
  <si>
    <t>CH CHICN NOYON</t>
  </si>
  <si>
    <t xml:space="preserve">CREPY EN VALOIS </t>
  </si>
  <si>
    <t>antennecrepyenvalois</t>
  </si>
  <si>
    <t>CH GHPSO CREIL</t>
  </si>
  <si>
    <t>POLYCLINIQUE SAINT COME</t>
  </si>
  <si>
    <t>600000228</t>
  </si>
  <si>
    <t>CH CHICN COMPIÈGNE</t>
  </si>
  <si>
    <t>CH ABBEVILLE</t>
  </si>
  <si>
    <t>HOPITAL NORD CHU AMIENS</t>
  </si>
  <si>
    <t>CH DOULLENS</t>
  </si>
  <si>
    <t>CH CHIMR MONTDIDIER</t>
  </si>
  <si>
    <t>CH PÉRONNE</t>
  </si>
  <si>
    <t>CENTRE SAINT VICTOR CHU AMIENS</t>
  </si>
  <si>
    <t>CTRE DE GYNECO OBSTETRIQUE CHU AMIENS</t>
  </si>
  <si>
    <t>HOPITAL SUD CHU AMIENS</t>
  </si>
  <si>
    <t>SAS DE CARDIOLOGIE ET URGENCES</t>
  </si>
  <si>
    <t>800015679</t>
  </si>
  <si>
    <t>CENTRE HOSPITALIER ANTOINE GAYRAUD</t>
  </si>
  <si>
    <t>CENTRE HOSPITALIER J.P. CASSABEL</t>
  </si>
  <si>
    <t>CH NARBONNE HOTEL DIEU</t>
  </si>
  <si>
    <t>POLYCLINIQUE LE LANGUEDOC</t>
  </si>
  <si>
    <t>110000114</t>
  </si>
  <si>
    <t>CENTRE HOSPITALIER LIMOUX-QUILLAN SITE DE QUILLAN</t>
  </si>
  <si>
    <t>CLINIQUE MONTREAL</t>
  </si>
  <si>
    <t>110000155</t>
  </si>
  <si>
    <t>CENTRE HOSPITALIER ALES-CEVENNES</t>
  </si>
  <si>
    <t>CENTRE HOSPITALIER LOUIS PASTEUR</t>
  </si>
  <si>
    <t>NOUVELLE CLINIQUE BONNEFON</t>
  </si>
  <si>
    <t>920028396</t>
  </si>
  <si>
    <t>GROUPE HOSPITALIER CAREMEAU CHU NIMES</t>
  </si>
  <si>
    <t>POLYCLINIQUE GRAND-SUD</t>
  </si>
  <si>
    <t>300788486</t>
  </si>
  <si>
    <t>CENTRE HOSPITALIER SETE</t>
  </si>
  <si>
    <t>CH POLE DE SANTE DE LUNEL</t>
  </si>
  <si>
    <t>CLINIQUE DU MILLENAIRE</t>
  </si>
  <si>
    <t>340000512</t>
  </si>
  <si>
    <t>POLYCLINIQUE SAINT-PRIVAT</t>
  </si>
  <si>
    <t>340000074</t>
  </si>
  <si>
    <t>POLYCLINIQUE DES TROIS VALLEES</t>
  </si>
  <si>
    <t>340000108</t>
  </si>
  <si>
    <t>POLYCLINIQUE PASTEUR</t>
  </si>
  <si>
    <t>340000116</t>
  </si>
  <si>
    <t>HOPITAL SAINT LOUP HBT AGDE</t>
  </si>
  <si>
    <t>CLINIQUE SAINT JEAN</t>
  </si>
  <si>
    <t>340000272</t>
  </si>
  <si>
    <t>340785856</t>
  </si>
  <si>
    <t>CLINIQUE DU PARC</t>
  </si>
  <si>
    <t>340000280</t>
  </si>
  <si>
    <t>POLYCLINIQUE SAINT-ROCH</t>
  </si>
  <si>
    <t>340000306</t>
  </si>
  <si>
    <t>LANGUEDOC SANTE CLINIQUE ST-LOUIS</t>
  </si>
  <si>
    <t>340008150</t>
  </si>
  <si>
    <t>CLINIQUE VIA DOMITIA POLE DE SANTE</t>
  </si>
  <si>
    <t>340000330</t>
  </si>
  <si>
    <t>HOPITAL G. DE CHAULIAC CHU MONTPELLIER</t>
  </si>
  <si>
    <t>HOPITAL LAPEYRONIE CHU MONTPELLIER</t>
  </si>
  <si>
    <t>HOPITAL ARNAUD DE VILLENEUVE CHU MPT</t>
  </si>
  <si>
    <t>CENTRE HOSPITALIER SAINT JEAN</t>
  </si>
  <si>
    <t>GCS MAISON DE SANTE MEDICALE</t>
  </si>
  <si>
    <t>PLATE FORME SAMU SDIS 66</t>
  </si>
  <si>
    <t>CLINIQUE DU VALLESPIR</t>
  </si>
  <si>
    <t>660000282</t>
  </si>
  <si>
    <t>CLINIQUE SAINT-MICHEL</t>
  </si>
  <si>
    <t>660000399</t>
  </si>
  <si>
    <t>CLINIQUE SAINT PIERRE</t>
  </si>
  <si>
    <t>660000407</t>
  </si>
  <si>
    <t>S.A.S. MEDIPÔLE SAINT-ROCH</t>
  </si>
  <si>
    <t>660790379</t>
  </si>
  <si>
    <t>CHNO DES QUINZE-VINGTS PARIS</t>
  </si>
  <si>
    <t>GPE HOSP SAINT-JOSEPH</t>
  </si>
  <si>
    <t>HOPITAL DE LA CROIX SAINT-SIMON</t>
  </si>
  <si>
    <t>FONDATION Rothschild</t>
  </si>
  <si>
    <t>fondationrothschild</t>
  </si>
  <si>
    <t>CENTRE HOSPITALIER DE COULOMMIERS</t>
  </si>
  <si>
    <t>CENTRE HOSPITALIER DE FONTAINEBLEAU</t>
  </si>
  <si>
    <t>CENTRE HOSPITALIER M JACQUET MELUN</t>
  </si>
  <si>
    <t>CENTRE HOSPITALIER DE MONTEREAU</t>
  </si>
  <si>
    <t>CTRE.HOSPITALIER LEON BINET DE PROVINS</t>
  </si>
  <si>
    <t>CENTRE HOSPITALIER DE NEMOURS</t>
  </si>
  <si>
    <t>C.H. DE MEAUX</t>
  </si>
  <si>
    <t>CENTRE HOSPITALIER DE MARNE LA VALLEE</t>
  </si>
  <si>
    <t>CLINIQUE MEDICO-CHIRURG. LES FONTAINES</t>
  </si>
  <si>
    <t>CLINIQUE DE TOURNAN</t>
  </si>
  <si>
    <t>C.H. FRANCOIS QUESNAY MANTES</t>
  </si>
  <si>
    <t>CHI DE MEULAN / LES MUREAUX</t>
  </si>
  <si>
    <t>C.H. INT. DE POISSY/ST GERMAIN EN LAYE</t>
  </si>
  <si>
    <t>CENTRE HOSPITALIER DE RAMBOUILLET</t>
  </si>
  <si>
    <t>CH INTERCOMMUNAL SITE DE ST-GERMAIN</t>
  </si>
  <si>
    <t>CENTRE HOSPITALIER DES COURSES</t>
  </si>
  <si>
    <t>CLINIQUE DES FRANCISCAINES</t>
  </si>
  <si>
    <t>HOPITAL PRIVE PARLY 2</t>
  </si>
  <si>
    <t>CENTRE MEDICO-CHIRURGICAL DE L'EUROPE</t>
  </si>
  <si>
    <t>HOPITAL PRIVE DE L'OUEST PARISIEN</t>
  </si>
  <si>
    <t>CENTRE HOSP. PRIVE DU MONTGARDE</t>
  </si>
  <si>
    <t>CH VERSAILLES ANDRE MIGNOT</t>
  </si>
  <si>
    <t>CENTRE HOSPITALIER D'ARPAJON</t>
  </si>
  <si>
    <t>CENTRE HOSPITALIER SUD ESSONNE - Site de DOURDAN</t>
  </si>
  <si>
    <t>CENTRE HOSPITALIER LONGJUMEAU</t>
  </si>
  <si>
    <t>CENTRE HOSPITALIER D'ORSAY</t>
  </si>
  <si>
    <t>CH SUD FRANCILIEN</t>
  </si>
  <si>
    <t>CH SUD ESSONNE DOURDAN ETAMPES - Site d'Etampes</t>
  </si>
  <si>
    <t>ETS DE SANTE DU CH DE JUVISY SUR ORGE</t>
  </si>
  <si>
    <t>CH SUD FRANCILIEN SITE JEAN JAURES</t>
  </si>
  <si>
    <t>CMCO D' EVRY</t>
  </si>
  <si>
    <t>HOPITAL PRIVE JACQUES CARTIER</t>
  </si>
  <si>
    <t>HOPITAL PRIVE DU VAL D'YERRES</t>
  </si>
  <si>
    <t>HOPITAL  PRIVE CLAUDE GALLIEN</t>
  </si>
  <si>
    <t>CASH DE NANTERRE-HOP MAX FOURESTIER</t>
  </si>
  <si>
    <t>CH DE NEUILLY/SEINE</t>
  </si>
  <si>
    <t>CH DES QUATRE VILLES SITE ST CLOUD</t>
  </si>
  <si>
    <t>CH DES 4 VILLES SITE SEVRES</t>
  </si>
  <si>
    <t>INSTITUT HOSPITALIER FRANCO-BRITANNIQUE</t>
  </si>
  <si>
    <t>HOPITAL PRIVE D'ANTONY</t>
  </si>
  <si>
    <t>POLE DE SANTE DU PLATEAU</t>
  </si>
  <si>
    <t>GHI LE RAINCY-MONTFERMEIL</t>
  </si>
  <si>
    <t>CTRE HOSP  INTERCOMM  ANDRE GREGOIRE</t>
  </si>
  <si>
    <t>CH GENERAL DELAFONTAINE</t>
  </si>
  <si>
    <t>CHI  ROBERT BALLANGER</t>
  </si>
  <si>
    <t>HOPITAL EUROPEEN DE PARIS GVM CARE &amp; RESEARCH</t>
  </si>
  <si>
    <t>HOPITAL PRIVE DE L'EST PARISIEN</t>
  </si>
  <si>
    <t>CENTRE MEDICO CHIRURGICAL FLOREAL</t>
  </si>
  <si>
    <t>HOPITAL PRIVE DE LA SEINE SAINT DENIS</t>
  </si>
  <si>
    <t>CLINIQUE DE L'ESTREE</t>
  </si>
  <si>
    <t>HOPITAL PRIVE DU VERT GALANT</t>
  </si>
  <si>
    <t>CHI DE CRETEIL</t>
  </si>
  <si>
    <t>C.H.I DE VILLENEUVE-ST-GEORGES</t>
  </si>
  <si>
    <t>HOPITAL SAINT-CAMILLE - BRY S/M</t>
  </si>
  <si>
    <t>HÔPITAL PRIVÉ PAUL D'EGINE</t>
  </si>
  <si>
    <t>HOPITAL PRIVE ARMAND BRILLARD</t>
  </si>
  <si>
    <t>HOPITAL PRIVE DE THIAIS</t>
  </si>
  <si>
    <t>SARL CLINIQUE LES NORIETS</t>
  </si>
  <si>
    <t>CENTRE HOSPITALIER VICTOR DUPOUY</t>
  </si>
  <si>
    <t>CHI  DES PORTES DE L'OISE A BEAUMONT</t>
  </si>
  <si>
    <t>GROUPEMENT HOSPIT.EAUBONNE MONTMORENCY</t>
  </si>
  <si>
    <t>CENTRE HOSPITALIER DE GONESSE</t>
  </si>
  <si>
    <t>GROUPE HOSPITALIER INTERCOMMUNAL DU VEXIN</t>
  </si>
  <si>
    <t>C.H. EAUBONNE MONTMORENCY -SIMONE VEIL</t>
  </si>
  <si>
    <t>CENTRE HOSPITALIER RENE DUBOS</t>
  </si>
  <si>
    <t>CLINIQUE SAINTE-MARIE</t>
  </si>
  <si>
    <t>HOPITAL PRIVE NORD PARISIEN</t>
  </si>
  <si>
    <t>CLINIQUE CLAUDE BERNARD SAS</t>
  </si>
  <si>
    <t>HOPITAL HOTEL-DIEU (AP-HP)</t>
  </si>
  <si>
    <t>GPE HOSP LARIBOISIERE-FERNAND WIDAL</t>
  </si>
  <si>
    <t>HOPITAL SAINT-LOUIS (AP-HP)</t>
  </si>
  <si>
    <t>HOPITAL SAINT-ANTOINE (AP-HP)</t>
  </si>
  <si>
    <t>GPE HOSP ARMAND TROUSSEAU-ROCHE GUYON</t>
  </si>
  <si>
    <t>GROUPE HOSP. PITIE-SALPETRIERE (AP-HP)</t>
  </si>
  <si>
    <t>GPE HOSP COCHIN-SAINT VINCENT DE PAUL</t>
  </si>
  <si>
    <t>HOPITAL NECKER ENFANTS MALADES (AP-HP)</t>
  </si>
  <si>
    <t>G.I.H. BICHAT / CLAUDE BERNARD (AP-HP)</t>
  </si>
  <si>
    <t>HOPITAL TENON (AP-HP)</t>
  </si>
  <si>
    <t>GPE HOSP BROUSSAIS-HEGP</t>
  </si>
  <si>
    <t>HOPITAL ROBERT DEBRE (AP-HP)</t>
  </si>
  <si>
    <t>GROUPE HOSPITALIER HÔPITAUX UNIVERSITAIRES PARIS-ILE-DE-FRANCE OUEST</t>
  </si>
  <si>
    <t>HOPITAL ANTOINE BECLERE (AP-HP)</t>
  </si>
  <si>
    <t>HOPITAL BEAUJON (AP-HP)</t>
  </si>
  <si>
    <t>HOPITAL LOUIS MOURIER (AP-HP)</t>
  </si>
  <si>
    <t>GROUPE HOSPITALIER HOPITAUX UNIVERSITAIRES PARIS-ILE-DE-FRANCE OUEST</t>
  </si>
  <si>
    <t>HOPITAL AVICENNE (AP-HP)</t>
  </si>
  <si>
    <t>HOPITAL JEAN VERDIER (AP-HP)</t>
  </si>
  <si>
    <t>GPE HOSP HENRI MONDOR-ALBERT CHENEVIER</t>
  </si>
  <si>
    <t>HOPITAL BICETRE (AP-HP)</t>
  </si>
  <si>
    <t>Provence-Alpes-Cote d'Azur</t>
  </si>
  <si>
    <t>CENTRE HOSPITALIER DE MANOSQUE</t>
  </si>
  <si>
    <t>SITE DE SISTERON</t>
  </si>
  <si>
    <t>CENTRE HOSPITALIER DE DIGNE LES BAINS</t>
  </si>
  <si>
    <t>CH DES ESCARTONS DE BRIANCON</t>
  </si>
  <si>
    <t>CENTRE HOSPITALIER D'EMBRUN</t>
  </si>
  <si>
    <t>SITE DE GAP</t>
  </si>
  <si>
    <t>CENTRE HOSPITALIER DE GRASSE</t>
  </si>
  <si>
    <t>CH PIERRE NOUVEAU CANNES</t>
  </si>
  <si>
    <t>HOPITAL SAINT ROCH DU CHU DE NICE</t>
  </si>
  <si>
    <t>CH LA PALMOSA DE MENTON</t>
  </si>
  <si>
    <t>INSTITUT ARNAULT TZANCK</t>
  </si>
  <si>
    <t>060790797</t>
  </si>
  <si>
    <t>POLYCLINIQUE SAINT JEAN</t>
  </si>
  <si>
    <t>060000239</t>
  </si>
  <si>
    <t>CLINIQUE SAINT GEORGE</t>
  </si>
  <si>
    <t>060000361</t>
  </si>
  <si>
    <t>CLINIQUE DU PARC IMPERIAL</t>
  </si>
  <si>
    <t>060004959</t>
  </si>
  <si>
    <t>060800174</t>
  </si>
  <si>
    <t>HOPITAL DE L'ARCHET DU CHU DE NICE</t>
  </si>
  <si>
    <t>SITE D'AIX EN PROVENCE</t>
  </si>
  <si>
    <t>CH EDMOND GARCIN D'AUBAGNE</t>
  </si>
  <si>
    <t>CENTRE HOSPITALIER DE LA CIOTAT</t>
  </si>
  <si>
    <t>CH JOSEPH IMBERT D'ARLES</t>
  </si>
  <si>
    <t>CH DE MARTIGUES HOPITAL DES RAYETTES</t>
  </si>
  <si>
    <t>HOPITAL EUROPEEN</t>
  </si>
  <si>
    <t>130002157</t>
  </si>
  <si>
    <t>HOPITAL NORD</t>
  </si>
  <si>
    <t>Hopital Privé La CASAMANCE</t>
  </si>
  <si>
    <t>130000599</t>
  </si>
  <si>
    <t>CLINIQUE DE L'ETANG DE L'OLIVIER</t>
  </si>
  <si>
    <t>130002454</t>
  </si>
  <si>
    <t>CLINIQUE GENERALE DE MARIGNANE</t>
  </si>
  <si>
    <t>130000979</t>
  </si>
  <si>
    <t>HOPITAL DE LA CONCEPTION</t>
  </si>
  <si>
    <t>HOPITAL LA TIMONE ADULTES</t>
  </si>
  <si>
    <t>HOPITAL PRIVE BEAUREGARD</t>
  </si>
  <si>
    <t>130038847</t>
  </si>
  <si>
    <t>130042930</t>
  </si>
  <si>
    <t>HOPITAL ST JOSEPH</t>
  </si>
  <si>
    <t>130014228</t>
  </si>
  <si>
    <t>POLYCLINIQUE DU PARC RAMBOT</t>
  </si>
  <si>
    <t>130002447</t>
  </si>
  <si>
    <t>HOPITAL LA TIMONE ENFANTS</t>
  </si>
  <si>
    <t>CH JEAN MARCEL DE BRIGNOLES</t>
  </si>
  <si>
    <t>CH LA DRACENIE DE DRAGUIGNAN</t>
  </si>
  <si>
    <t>CH DE HYERES MARIE JOSEE TREFFOT</t>
  </si>
  <si>
    <t>CH DE HYERES MARIE JOSEE TREFFOT -antenne Lavandou</t>
  </si>
  <si>
    <t>830000295antennelavandou</t>
  </si>
  <si>
    <t>CENTRE HOSPITALIER DE SAINT TROPEZ</t>
  </si>
  <si>
    <t>CHITS CH SAINTE MUSSE</t>
  </si>
  <si>
    <t>CHITS CH GEORGE SAND LA SEYNE SUR MER</t>
  </si>
  <si>
    <t>830210084</t>
  </si>
  <si>
    <t>CENTRE HOSPITALIER DU PAYS D'APT</t>
  </si>
  <si>
    <t>CENTRE HOSPITALIER DE CARPENTRAS</t>
  </si>
  <si>
    <t>CHI DE CAVAILLON LAURIS</t>
  </si>
  <si>
    <t>CH LOUIS GIORGI D'ORANGE</t>
  </si>
  <si>
    <t>SITE DE PERTUIS</t>
  </si>
  <si>
    <t>CH JULES NIEL DE VALREAS</t>
  </si>
  <si>
    <t>CH D'AVIGNON HENRI DUFFAUT</t>
  </si>
  <si>
    <t>AP-HM SMUR MARIGNANE (SDIS)</t>
  </si>
  <si>
    <t>antennemarignane</t>
  </si>
  <si>
    <t>AP-HM SMUR LOUVAIN (BMPM)</t>
  </si>
  <si>
    <t>antennelouvain</t>
  </si>
  <si>
    <t>AP-HM - SMUR PLOMBIERES (BMPM)</t>
  </si>
  <si>
    <t>antenneplombiere</t>
  </si>
  <si>
    <t>AP-HM SMUR ENDOUME (BMPM)</t>
  </si>
  <si>
    <t>antenneendoume</t>
  </si>
  <si>
    <t>AP-HM Base Marignane helico Sécurité civile</t>
  </si>
  <si>
    <t>antennehelicoscmarignane</t>
  </si>
  <si>
    <t>C.H.U. NANTES HÔTEL-DIEU ET HME</t>
  </si>
  <si>
    <t>CLINIQUE JEANNE D'ARC</t>
  </si>
  <si>
    <t>440000461</t>
  </si>
  <si>
    <t>Pas trouvé dans données ATIH. Urgences mains?</t>
  </si>
  <si>
    <t>NOUVELLES CLINIQUES NANTAISES</t>
  </si>
  <si>
    <t>440041572</t>
  </si>
  <si>
    <t>CHU D' ANGERS :SITE LARREY</t>
  </si>
  <si>
    <t>CLINIQUE DE L'ANJOU</t>
  </si>
  <si>
    <t>490008109</t>
  </si>
  <si>
    <t>CH HAUT ANJOU SITE SEGRE</t>
  </si>
  <si>
    <t>CENTRE DE LA MAIN</t>
  </si>
  <si>
    <t>490004330</t>
  </si>
  <si>
    <t>POLYCLINIQUE DU MAINE</t>
  </si>
  <si>
    <t>530000975</t>
  </si>
  <si>
    <t>CENTRE HOSPITALIER MAMERS</t>
  </si>
  <si>
    <t>CENTRE HOSPITALIER ST CALAIS</t>
  </si>
  <si>
    <t>CMCM SITE POLE SANTE SUD</t>
  </si>
  <si>
    <t>720000561</t>
  </si>
  <si>
    <t>CLINIQUE SAINT CHARLES</t>
  </si>
  <si>
    <t>850013244</t>
  </si>
  <si>
    <t>CENTRE HOSPITALIER  LA ROCHE/YON</t>
  </si>
  <si>
    <t>CTRE HOSPITALIER CHALLANS</t>
  </si>
  <si>
    <t>CENTRE HOSPITALIER DE LUCON</t>
  </si>
  <si>
    <t>CTRE HOSPITALIER G.CLEMENCEAU MONTAIGU</t>
  </si>
  <si>
    <t>CENTRE HOSPITALIER COTE DE LUMIÈRE</t>
  </si>
  <si>
    <t>CH FONTENAY SITE POLE SANTE SUD VENDEE</t>
  </si>
  <si>
    <t>2A</t>
  </si>
  <si>
    <t>CH ND LA MISERICORDE</t>
  </si>
  <si>
    <t>2A0000022</t>
  </si>
  <si>
    <t>POLYCLINIQUE DU SUD DE LA CORSE</t>
  </si>
  <si>
    <t>2A0000154</t>
  </si>
  <si>
    <t>2A0000204</t>
  </si>
  <si>
    <t>HOPITAL LOCAL DE SARTENE</t>
  </si>
  <si>
    <t>2A0002614</t>
  </si>
  <si>
    <t>2A0002606</t>
  </si>
  <si>
    <t>ANTENNE DU SMUR  SARTENE</t>
  </si>
  <si>
    <t>2A0003125</t>
  </si>
  <si>
    <t>ANTENNE DU SMUR PORTO VECCHIO</t>
  </si>
  <si>
    <t>2A0003133</t>
  </si>
  <si>
    <t>ANTENNE DU SMUR  BONIFACIO</t>
  </si>
  <si>
    <t>2A0003141</t>
  </si>
  <si>
    <t>2B</t>
  </si>
  <si>
    <t>2B0000012</t>
  </si>
  <si>
    <t>CH CORTE</t>
  </si>
  <si>
    <t>2B0000038</t>
  </si>
  <si>
    <t>2B0004246</t>
  </si>
  <si>
    <t>ANTENNE MEDICALE DE CALVI</t>
  </si>
  <si>
    <t>2B0003420</t>
  </si>
  <si>
    <t>ANTENNE SMUR DE CORTE</t>
  </si>
  <si>
    <t>2B0004907</t>
  </si>
  <si>
    <t>2B0005359</t>
  </si>
  <si>
    <t>ANTENNE SMUR GHISONACCIA</t>
  </si>
  <si>
    <t>2B0005409</t>
  </si>
  <si>
    <t>ANTENNE SMUR CALVI</t>
  </si>
  <si>
    <t>9A</t>
  </si>
  <si>
    <t>C. H. DE BRUYN (EX H.L.)</t>
  </si>
  <si>
    <t>970100160</t>
  </si>
  <si>
    <t>CENTRE HOSPITALIER DE LA BASSE -TERRE</t>
  </si>
  <si>
    <t>C. H. Louis Constant Fleming</t>
  </si>
  <si>
    <t>C.H. STE MARIE</t>
  </si>
  <si>
    <t>C.H.U. DE POINTE-A-PITRE/ABYMES</t>
  </si>
  <si>
    <t>CLINIQUE -LES EAUX CLAIRES-</t>
  </si>
  <si>
    <t>970100731</t>
  </si>
  <si>
    <t>9B</t>
  </si>
  <si>
    <t>CHU DE MARTINIQUE SITE P.ZOBDA QUITMAN</t>
  </si>
  <si>
    <t>CHU DE MARTINIQUE SITE DE TRINITE</t>
  </si>
  <si>
    <t>CHU DE MARTINIQUE SITE MANGOT VULCIN</t>
  </si>
  <si>
    <t>CHU DE MARTINIQUE SITE MERE ENFANT</t>
  </si>
  <si>
    <t>La Reunion</t>
  </si>
  <si>
    <t>9D</t>
  </si>
  <si>
    <t>CHU NORD</t>
  </si>
  <si>
    <t>CHU SUD (SITE SAINT PIERRE)</t>
  </si>
  <si>
    <t>CENTRE HOSPITALIER GABRIEL MARTIN</t>
  </si>
  <si>
    <t>G.H.E.R. SAINT-BENOIT</t>
  </si>
  <si>
    <t>Rhone-Alpes</t>
  </si>
  <si>
    <t>CH FLEYRIAT</t>
  </si>
  <si>
    <t>CH DOCTEUR RECAMIER BELLEY</t>
  </si>
  <si>
    <t>CH DU HAUT BUGEY SITE GEOVREISSET</t>
  </si>
  <si>
    <t>CLINIQUE CONVERT - BOURG-EN-BRESSE</t>
  </si>
  <si>
    <t>010000156</t>
  </si>
  <si>
    <t>CLINIQUE MUTUALISTE AMBERIEU EN BUGEY</t>
  </si>
  <si>
    <t>010780203</t>
  </si>
  <si>
    <t>010006450</t>
  </si>
  <si>
    <t>CH DES VALS D'ARDÈCHE</t>
  </si>
  <si>
    <t>CH D'ARDÈCHE NORD</t>
  </si>
  <si>
    <t>CH D'AUBENAS</t>
  </si>
  <si>
    <t>HPDA CLINIQUE PASTEUR</t>
  </si>
  <si>
    <t>070000245</t>
  </si>
  <si>
    <t>CH DE VALENCE</t>
  </si>
  <si>
    <t>HOPITAUX DROME NORD ROMANS</t>
  </si>
  <si>
    <t>CH DE MONTÉLIMAR</t>
  </si>
  <si>
    <t>CENTRE HOSPITALIER DE CREST</t>
  </si>
  <si>
    <t>HOPITAUX DROME NORD ST VALLIER</t>
  </si>
  <si>
    <t>CENTRE HOSPITALIER DIE</t>
  </si>
  <si>
    <t>CH DE LA MURE</t>
  </si>
  <si>
    <t>CH PIERRE OUDOT BOURGOIN JALLIEU</t>
  </si>
  <si>
    <t>CH YVES TOURAINE</t>
  </si>
  <si>
    <t>Antenne le Versoud</t>
  </si>
  <si>
    <t>antenneleversoud</t>
  </si>
  <si>
    <t>Antenne Alpes-d'Huez</t>
  </si>
  <si>
    <t>antennealpesdhuez</t>
  </si>
  <si>
    <t>CH DE SAINT MARCELLIN</t>
  </si>
  <si>
    <t>CH LUCIEN HUSSEL VIENNE</t>
  </si>
  <si>
    <t>CH DE VOIRON</t>
  </si>
  <si>
    <t>GROUPE HOSPIT. MUTUALISTE DE GRENOBLE</t>
  </si>
  <si>
    <t>380012609</t>
  </si>
  <si>
    <t>CLINIQUE ST-CHARLES ROUSSILLON</t>
  </si>
  <si>
    <t>380798140</t>
  </si>
  <si>
    <t>HOPITAL SUD</t>
  </si>
  <si>
    <t>380795211</t>
  </si>
  <si>
    <t>CH DE ROANNE</t>
  </si>
  <si>
    <t>CH DU FOREZ SITE DE MONTBRISON</t>
  </si>
  <si>
    <t>CH DE FIRMINY</t>
  </si>
  <si>
    <t>CH DU FOREZ SITE DE FEURS</t>
  </si>
  <si>
    <t>CLINIQUE MUTUALISTE</t>
  </si>
  <si>
    <t>420787061</t>
  </si>
  <si>
    <t>HOPITAL PRIVE DE LA LOIRE</t>
  </si>
  <si>
    <t>420011405</t>
  </si>
  <si>
    <t>420000135</t>
  </si>
  <si>
    <t>CH PAYS DE GIER POLE MCO</t>
  </si>
  <si>
    <t>CLINIQUE DU RENAISON</t>
  </si>
  <si>
    <t>420000853</t>
  </si>
  <si>
    <t>HOPITAL DE BELLEVUE (fermé)</t>
  </si>
  <si>
    <t>CH MONTGELAS</t>
  </si>
  <si>
    <t>CH VILLEFRANCHE SUR SAONE</t>
  </si>
  <si>
    <t>CH DE TARARE</t>
  </si>
  <si>
    <t>HOPITAL FEMME MERE ENFANT</t>
  </si>
  <si>
    <t>HOPITAL PRIVE JEAN MERMOZ</t>
  </si>
  <si>
    <t>690000252</t>
  </si>
  <si>
    <t>CLINIQUE DU VAL D'OUEST-VENDOME (CCNP)</t>
  </si>
  <si>
    <t>690000195</t>
  </si>
  <si>
    <t>CLINIQUE DU GRAND LARGE</t>
  </si>
  <si>
    <t>690000211</t>
  </si>
  <si>
    <t>POLYCLINIQUE DE RILLIEUX</t>
  </si>
  <si>
    <t>690000229</t>
  </si>
  <si>
    <t>GPE HOSP MUT -LES PORTES DU SUD-</t>
  </si>
  <si>
    <t>690031190</t>
  </si>
  <si>
    <t>CLINIQUE DE LA SAUVEGARDE</t>
  </si>
  <si>
    <t>690036900</t>
  </si>
  <si>
    <t>HÔPITAL PRIVE DE L'EST LYONNAIS</t>
  </si>
  <si>
    <t>690000377</t>
  </si>
  <si>
    <t>CLINIQUE DU TONKIN</t>
  </si>
  <si>
    <t>690000724</t>
  </si>
  <si>
    <t>HOPITAL EDOUARD HERRIOT</t>
  </si>
  <si>
    <t>CH LYON SUD</t>
  </si>
  <si>
    <t>HOPITAL DE LA CROIX-ROUSSE</t>
  </si>
  <si>
    <t>Antenne SMUR BRON</t>
  </si>
  <si>
    <t>antennesmurbron</t>
  </si>
  <si>
    <t>CH ST JOSEPH ST LUC</t>
  </si>
  <si>
    <t>690805353</t>
  </si>
  <si>
    <t>POLYCLINIQUE  DU BEAUJOLAIS</t>
  </si>
  <si>
    <t>690003447</t>
  </si>
  <si>
    <t>CH DE CHAMBÉRY</t>
  </si>
  <si>
    <t>CH DE MOUTIERS</t>
  </si>
  <si>
    <t>CH DE SAINT JEAN DE MAURIENNE</t>
  </si>
  <si>
    <t>CH D'AIX LES BAINS - SITE DU GRAND PORT</t>
  </si>
  <si>
    <t>CH DE BOURG ST MAURICE</t>
  </si>
  <si>
    <t>Antenne Couchevel</t>
  </si>
  <si>
    <t>antennecourchevel</t>
  </si>
  <si>
    <t>CH D'ALBERTVILLE</t>
  </si>
  <si>
    <t>HOPITAL PRIVE MEDIPOLE DE SAVOIE</t>
  </si>
  <si>
    <t>730010048</t>
  </si>
  <si>
    <t>ANTENNE SMUR MODANE</t>
  </si>
  <si>
    <t>ANTENNE SMUR AIX LES BAINS</t>
  </si>
  <si>
    <t>CH DE LA RÉGION D'ANNECY</t>
  </si>
  <si>
    <t>ANTENNE METHEY Base hélico SC Annecy)</t>
  </si>
  <si>
    <t>antennemethey</t>
  </si>
  <si>
    <t>HOPITAL DE RUMILLY GABRIEL DEPLANTE</t>
  </si>
  <si>
    <t>Hôpital Intercommunal Sud-Léman Valserine</t>
  </si>
  <si>
    <t>HOPITAL GEORGES PIANTA THONON</t>
  </si>
  <si>
    <t>HOPITAL PRIVE PAYS DE SAVOIE</t>
  </si>
  <si>
    <t>740000617</t>
  </si>
  <si>
    <t>CLINIQUE GENERALE</t>
  </si>
  <si>
    <t>740000120</t>
  </si>
  <si>
    <t>ouverte en 2014</t>
  </si>
  <si>
    <t>CENTRE HOSPITALIER ALPES-LEMAN</t>
  </si>
  <si>
    <t>Antenne SMUR CHAMONIX</t>
  </si>
  <si>
    <t>CENTRE HOSPITALIER DE SALLANCHES</t>
  </si>
  <si>
    <t>SMUR  2R transfert néonat faible activité (essentiellement 2R, moins de 500 sorties médicalisées)</t>
  </si>
  <si>
    <t>CLINIQUE MUTUALISTE - AMBERIEU-EN-B.</t>
  </si>
  <si>
    <t>SMUR ex DG sur Finess Géo = 1</t>
  </si>
  <si>
    <t>Forfait VHL Terrestre SMUR + équipement</t>
  </si>
  <si>
    <t>ETP Cadres de santé SMUR (complément SU ex DG)</t>
  </si>
  <si>
    <t>EH 24 med BF SMUR</t>
  </si>
  <si>
    <t>EH 24 IDE BF SMUR</t>
  </si>
  <si>
    <t xml:space="preserve">CH AUTUN site de Château Chinon </t>
  </si>
  <si>
    <t>CH St Martin-Antenne SMUR de St Barth</t>
  </si>
  <si>
    <t>Nbre sorties - instruction SMUR 2015 (données 2014)</t>
  </si>
  <si>
    <t>Activité transférée depuis un SMUR néonat-T2IH financé par la majoration forte activité</t>
  </si>
  <si>
    <t>386 sorties  transférées au CHU de Nancy (voir base instruction SMUR)</t>
  </si>
  <si>
    <t>102 sorties  transférées au CHU de Nancy (voir base instruction SMUR)</t>
  </si>
  <si>
    <t>637 sorties  transférées au CHU de Strasbourh (voir base instruction SMUR)</t>
  </si>
  <si>
    <t>170  sorties  transférées au CHU Nice  (voir base instruction SMUR)</t>
  </si>
  <si>
    <t>189 sorties  transférées au CHRO La source (voir base instruction SMUR)</t>
  </si>
  <si>
    <t>Indicateur forte activité - nbre forfait VHL &gt;2</t>
  </si>
  <si>
    <t>Indicateur forte activité - gestion effet de seuil</t>
  </si>
  <si>
    <t>€ décôte faible activité EG avec SMUR seul  (non application ref temps travail urgentistes)</t>
  </si>
  <si>
    <t>€ décôte faible activité EG avec SU SMUR   (non application ref temps travail urgentistes)</t>
  </si>
  <si>
    <t>€ décôte faible part MIG SMUR (hors coef géo)</t>
  </si>
  <si>
    <t>Majoration charges indirectes SMUR</t>
  </si>
  <si>
    <t>Région 2015</t>
  </si>
  <si>
    <t>Région 2016</t>
  </si>
  <si>
    <t>FINESS ATIH Appariemment</t>
  </si>
  <si>
    <t>Le SMUR fonctionne de 9h à 19h (50%)</t>
  </si>
  <si>
    <t>Décôte orga spécifique SMUR  (cf description colonne suivante)</t>
  </si>
  <si>
    <t>Description décôte SMUR</t>
  </si>
  <si>
    <t>SMUR H12, application d'une décôte de 50% pour converger vers le financement de 0,5 ligne</t>
  </si>
  <si>
    <t>SMUR H12, application d'une décôte de 50% pour converger vers le financement de 0,5 ligne (La modélisation prévoit 0,5 IDE mais 0,9 médecin pour l'activité SMUR : décôte de 0,4 médecin pour correspondre à un besoin de financement de 0,5 médecin et 0,5 IDE).</t>
  </si>
  <si>
    <t>SMUR H12, application d'une décôte de 50% pour converger vers le financement de 0,5 ligne (-0,5 médecin car un médecin complet modélisé)</t>
  </si>
  <si>
    <t>SMUR saisonnier ouvert 2 mois par an : décôte de 83 % (-10/12)</t>
  </si>
  <si>
    <t>SMUR saisonnier ouvert 1,5  mois par an : décôte de 87,5 % (-10,5/12)</t>
  </si>
  <si>
    <t xml:space="preserve">Base Hélico médicalisée  1 semaine sur trois par médecin hospitalier+ IDE : financement d'1/3 EH24 (med +IDE ) + autres charges directes SMUR </t>
  </si>
  <si>
    <t>SMUR H12 mais pas de décôte car celle-ci déjà incluse dans la modélisation SU-SMUR (très faible activité : 0,7 EH24 médecin et 0,2 EH 24 IDE)</t>
  </si>
  <si>
    <t xml:space="preserve">SMUR H12 6 mois par an avec seulement médecin hospitalier CHU Grenoble : financement d'1/4 d'EH 24 médecin (=6 mois H12) + autres charges directes SMUR </t>
  </si>
  <si>
    <t xml:space="preserve">SMUR diurne avec personnel hospitalier 1 semaine sur deux : financement 1/4 d'EH 24 médecin et infirmier + autres charges directes SMUR </t>
  </si>
  <si>
    <t xml:space="preserve">SMUR H12 6 mois par an avec seulement médecin horspoitalier CH Moutiers : financement d'1/4 d'EH 24 médecin (=6 mois H12) + autres charges directes SMUR </t>
  </si>
  <si>
    <t xml:space="preserve">Base héliportée avec 1 médecin hospitalier H24 : décôte calibrée pour financer 1 EH 24 médecin + autres charges directes SMUR </t>
  </si>
  <si>
    <t xml:space="preserve">SMUR H12, avec médecin  6 mois par an et infirmier 3 mois par an  : financement d'1/4 d'EH 24 médecin + IDE (=6 mois H12) + autres charges directes SMUR </t>
  </si>
  <si>
    <t xml:space="preserve">SMUR H12 avec médecin seulement :  financement d'1/2 d'EH 24 médecin  + autres charges directes SMUR </t>
  </si>
  <si>
    <t xml:space="preserve">SMUR H12, application d'une décôte de 50% pour converger vers le financement de 0,5 ligne </t>
  </si>
  <si>
    <t>€  Med ex DG (y compris minoration structure faible activité)</t>
  </si>
  <si>
    <t>Véhicules terrestres SMUR (UMH, VLM)</t>
  </si>
  <si>
    <t xml:space="preserve">Cadres de santé SMUR </t>
  </si>
  <si>
    <t>Autres charges directes SMUR</t>
  </si>
  <si>
    <t>Charges indirectes SMUR</t>
  </si>
  <si>
    <t>Total Besoin de Financement SMUR équipes + véhicules médicalisés, hors coef géo</t>
  </si>
  <si>
    <t>Catégorie</t>
  </si>
  <si>
    <t>Coefficient géographique</t>
  </si>
  <si>
    <t>Description financements spécifiques</t>
  </si>
  <si>
    <t>Evasan : reconduction MIG SMUR 2013 (pas de coefs géo)</t>
  </si>
  <si>
    <t>Facturations 2R SMUR 2013 MAJ janv 2016</t>
  </si>
  <si>
    <t>TM SMUR 2013 MAJ janv 2016</t>
  </si>
  <si>
    <t>FAIU constaté des EJ avec MIG SMUR</t>
  </si>
  <si>
    <t>Auvergne - Rhône-Alpes</t>
  </si>
  <si>
    <t>CH</t>
  </si>
  <si>
    <t>Nord-Pas-de-Calais - Picardie</t>
  </si>
  <si>
    <t>EBNL</t>
  </si>
  <si>
    <t>CHR</t>
  </si>
  <si>
    <t>Alsace - Champagne-Ardenne - Lorraine</t>
  </si>
  <si>
    <t>Languedoc-Roussillon - Midi-Pyrénées</t>
  </si>
  <si>
    <t>SSA</t>
  </si>
  <si>
    <t>Normandie</t>
  </si>
  <si>
    <t>Aquitaine - Limousin - Poitou-Charentes</t>
  </si>
  <si>
    <t>Centre-Val de Loire</t>
  </si>
  <si>
    <t>Bourgogne - Franche-Comté</t>
  </si>
  <si>
    <t>Pays-de-la-Loire</t>
  </si>
  <si>
    <t>APHP</t>
  </si>
  <si>
    <t>ex OQN</t>
  </si>
  <si>
    <t>Besoin de financement Hélismur</t>
  </si>
  <si>
    <t>Somme de MIG SMUR modélisée</t>
  </si>
  <si>
    <t>Montant MIG SMUR  retenu pour le débasage</t>
  </si>
  <si>
    <t>Hapi 2015</t>
  </si>
  <si>
    <t>MIG 2013 + mesures 2014 -2015</t>
  </si>
  <si>
    <t xml:space="preserve">MIG+ AC 2013 </t>
  </si>
  <si>
    <t>Source du montant MIG SMUR  retenu pour le débasage</t>
  </si>
  <si>
    <t>JPE SMUR 2016</t>
  </si>
  <si>
    <t>A. Construction JPE MIG SMUR</t>
  </si>
  <si>
    <t>B. Détail par région des montants débasés de la base MIGAC en 2016</t>
  </si>
  <si>
    <t>Mesures nouvelles 2016 (Réglementation Européenne et mesures de reconduction)</t>
  </si>
  <si>
    <t xml:space="preserve">Nombre d'ATU F+ NF estimé à partir du nombre de passages SAE et de la proportion moyenne  d'ATU F+NF dans les passages </t>
  </si>
  <si>
    <t xml:space="preserve">Passages Urgences SAE 2013 ex DG  Gen + Ped </t>
  </si>
  <si>
    <t>Si exDG alors = 1  (MIG SMUR, y compris SMUR 2R néonat  dont l'activité a été transférée)</t>
  </si>
  <si>
    <t>Si SMU  ExOQN alors  =  1 (pas de SMU = 0)</t>
  </si>
  <si>
    <t>Type ES</t>
  </si>
  <si>
    <t>Indicateur de faible activité ex DG</t>
  </si>
  <si>
    <t>Données SAE 2013 consolidées par  les ARS</t>
  </si>
  <si>
    <t>1. Présentation de la modélisation de la MIG SMUR</t>
  </si>
  <si>
    <t>2. Délégation de la JPE SMUR en 2016</t>
  </si>
  <si>
    <t>4. Présentation du fichier et utilisation par les ARS</t>
  </si>
  <si>
    <t>Coût Unité d'œuvre</t>
  </si>
  <si>
    <t>3. Délégation en JPE indicative et marge de manœuvre laissée aux ARS</t>
  </si>
  <si>
    <t xml:space="preserve">Financement  spécifiques SMUR </t>
  </si>
  <si>
    <t xml:space="preserve">Pour l’AP- HP, un forfait spécifique a été estimé de manière à couvrir les charges correspondant à une sollicitation plus importante que la moyenne en termes de contributions aux dispositifs prévisionnels de secours et de rôle institutionnel au niveau national.
</t>
  </si>
  <si>
    <t>Description de la modification pour la JPE 2017</t>
  </si>
  <si>
    <t>Prise en compte de la fermeture du SU de Valognes et impact sur la modélisation SU-SMUR</t>
  </si>
  <si>
    <t>JPE 2016 : Total Besoin de Financement SMUR équipes + véhicules médicalisés, y compris coef géo</t>
  </si>
  <si>
    <t xml:space="preserve"> JPE 2017: Total Besoin de Financement SMUR équipes + véhicules médicalisés, y compris coef géo</t>
  </si>
  <si>
    <t>Complément 2017 en €</t>
  </si>
  <si>
    <t>Hausse coef géo</t>
  </si>
  <si>
    <t xml:space="preserve">  Modélisation équipes et VHL T SMUR après coef géo  (2016)</t>
  </si>
  <si>
    <t>MAJ Modélisation équipes et VHL T SMUR après coef géo (2017)</t>
  </si>
  <si>
    <t>MAJ MIG SMUR modélisée (2017)</t>
  </si>
  <si>
    <t>MIG SMUR modélisée (2016)</t>
  </si>
  <si>
    <t>MAJ facturations secondaires suite à la suppression au 1er mars 2017</t>
  </si>
  <si>
    <t>Rectificatif 2017</t>
  </si>
  <si>
    <t>Somme de   Modélisation équipes et VHL T SMUR après coef géo  (2016)</t>
  </si>
  <si>
    <t>Valeurs</t>
  </si>
  <si>
    <t>Somme de MAJ Modélisation équipes et VHL T SMUR après coef géo (2017)</t>
  </si>
  <si>
    <t>JPE SMUR 2017</t>
  </si>
  <si>
    <t>Montant débasé 2016</t>
  </si>
  <si>
    <t>Montant de référence pour le lissage de l'effet revenu</t>
  </si>
  <si>
    <t>Mesures Nouvelles 2016</t>
  </si>
  <si>
    <t>Mesures nouvelles 2017</t>
  </si>
  <si>
    <t>Somme de MIG SMUR modélisée MAJ 2017</t>
  </si>
  <si>
    <t>correction erreur non prise en compte coef géo</t>
  </si>
  <si>
    <t>FAU recalibré (prise en compte ATU gynéco)</t>
  </si>
  <si>
    <t>FAU Recalibré  (hors ATU gynéco)</t>
  </si>
  <si>
    <t>Nombre total d'ATU</t>
  </si>
  <si>
    <t>Besoin de FAU</t>
  </si>
  <si>
    <t>Total recettes</t>
  </si>
  <si>
    <t>Reconvocations</t>
  </si>
  <si>
    <t>Passage suivis d'hospitalisation MCO dans l'établissement, sans passage par l'UHCD</t>
  </si>
  <si>
    <t>Passages UHCD suivis d'hospitalisation MCO dans l'établissement (Multi RUM UHCD)</t>
  </si>
  <si>
    <t>Passages 100% UHCD  (mono RUM UHCD)</t>
  </si>
  <si>
    <t>Passages avec ATU NON Facturés à l'Assurance Maladie</t>
  </si>
  <si>
    <t>Passages avec ATU Facturés à l'Assurance Maladie</t>
  </si>
  <si>
    <t>Besoin de financement SU et UHCD</t>
  </si>
  <si>
    <t>Charges indirectes (moyenne SU et UHCD par passage)</t>
  </si>
  <si>
    <t>Charges directes par passage (moyenne SU et UHCD)</t>
  </si>
  <si>
    <t>Valorisation internes</t>
  </si>
  <si>
    <t>Valorisation aides-soignants/brancardiers</t>
  </si>
  <si>
    <t>Valorisation cadres de santé</t>
  </si>
  <si>
    <t>Valorisation infirmiers</t>
  </si>
  <si>
    <t>Décôte faible activité</t>
  </si>
  <si>
    <t>Valorisation médecins</t>
  </si>
  <si>
    <t>ETP internes SU + UHCD</t>
  </si>
  <si>
    <t>ETP Aide soignants / Brancardiers SU+ UHCD</t>
  </si>
  <si>
    <t>ETP cadres de santé SU+UHCD</t>
  </si>
  <si>
    <t xml:space="preserve">EH24 Infirmiers SU+UHCD </t>
  </si>
  <si>
    <t>EH24 Médecins SU+UHCD</t>
  </si>
  <si>
    <t>Nombre de passages aux urgences Ex DG</t>
  </si>
  <si>
    <t xml:space="preserve">Recalibrage  FAU 2016 </t>
  </si>
  <si>
    <t>Estimation des recettes moyennes générées par l'activité</t>
  </si>
  <si>
    <t>Estimation de l'activité moyenne</t>
  </si>
  <si>
    <t>Référentiel de moyens valorisés</t>
  </si>
  <si>
    <t>Dernière modification le 29 mars 2017</t>
  </si>
  <si>
    <t>Le périmètre de la modélisation correspond au financement de l'activité des équipes SMUR et des véhicules terrestres qu'ils utilisent, ainsi que pour les établissements concernés le financement des Hélismur et des Evasan :
- Concernant le besoin de financement des équipes et véhicules terrestres la modélisation est basée sur une estimation du besoin de financement des établissements à partir de leur activité Urgences-SMUR sur la base d’un référentiel de moyens valorisés. Cette modélisation prend acte des synergies de personnel moyennes existantes entre les Urgences-UHCD et les SMUR.   
- Concernant le besoin de financement des Hélismur, la modélisation prend en compte une estimation du besoin de financement de chaque Hélismur, réalisée à partir des travaux d'UNIHA. Cette estimation inclus le financementlié à  à la mise en conformité de l’équipage des héliSMUR avec la règlementation européenne de l’aviation civile.
- Concernant le besoin de financement de l'activité EVASAN (seulement quelques ARS concernées), les montants alloués pour cette activité au sein de la MIG SMUR en 2013 ont été reconduits dans la modélisation.
Les paramètres  de la modélisation sont  présentés dans le document ci-contre 
Pour toute question technique, vous pouvez contacter le bureau R2 de la DGOS
(contact : laurent.gadot@sante.gouv.fr / 01.40.56.51.86).</t>
  </si>
  <si>
    <t xml:space="preserve">Les montants de la JPE  SMUR alloués aux ARS en 2017 correspondent à la deuxième année de lissage des effets revenus de la réforme du financement des Urgences-SMUR . Il s'agit  d'un lissage sur 4 ans des effets revenus : 10% en 2016, 40 % en 2017, 70% en 2018 et 100% en 2019. 
La JPE SMUR 2017 est ainsi calculée pour chaque ARS  en appliquant 40 % de l’écart entre la MIG SMUR modélisée et le montant de référence pour le lissage de l’effet revenu. Le détail du calcul d'application des 40% de l'effet revenu en 2016 sont présentés dans l'onglet "Construction JPE SMUR 2017".
Au total les mesures nouvelles 2017 abondant la MIG SMUR représentent 51.9 millions d’euros. Il s’agit pour l’essentiel de l’abondement liés à la suppression de facturations de SMUR secondaires (50.2 m€). Le détail de ces mesures figure dans les onglets 1 et 2. 
</t>
  </si>
  <si>
    <r>
      <t>Au niveau national la modélisation de la MIG SMUR  est basée sur les moyennes observées et sert à estimer de manière équitable le besoin de financement des SMUR pour chaque ARS. La modélisation s’applique alors aux enveloppes MIG régionales en JPE indicative, sans fléchage par établissement. Au niveau régional, il est de la responsabilité de l'ARS d'analyser dans quelles mesures les  conditions et organisations locales doivent être prises en compte pour ajuster le financement entre les établissements.  
Plusieurs sujets peuvent notamment faire l'objet d'une attention particulière :
- Le nombre de forfaits véhicules terrestres et d'équivalent H24 d'ambulancier a été fixé à 1 jusqu'à 1750 sorties, conformément à la moyenne observée au niveau national. Pour la grande majorité des établissements sous ce seuil ( plus des 2/3 des SMURs) la modélisation  sera adaptée. En revanche, il pourrait être nécessaire d'ajouter une deuxieme forfait véhilcue et un ambulancier couvrant une partie de la journée pour certains établissements proches de ce seuil jouant un rôle territorial (par exemple CH dans une ville environnée d'une zone rurale, réalisant des transports secondaires longs). A l'inverse, dans les zones urbaines denses, un SMUR peut réaliser une activité supérieure avec une seule ligne "véhicule + ambulancier", car en cas d'indisponibilité du SMUR un autre peut prendre le relais. Un outil de l'ARS Franche-Comté, accessible via un lien communiqué dans le même mail que cet outil, permettra aux ARS d'objectiver les enjeux en termes d'indisponibilité SMUR  liés à l'ajout ou non d'un véhicule d'intervention SMUR.</t>
    </r>
    <r>
      <rPr>
        <sz val="3"/>
        <color theme="1"/>
        <rFont val="Calibri"/>
        <family val="2"/>
        <scheme val="minor"/>
      </rPr>
      <t xml:space="preserve">
</t>
    </r>
    <r>
      <rPr>
        <sz val="11"/>
        <color theme="1"/>
        <rFont val="Calibri"/>
        <family val="2"/>
        <scheme val="minor"/>
      </rPr>
      <t>- L'évolution du nombre d'interventions SMUR est faible, correspondant pour l'essentiel à des facteurs démographiques (croissance de la population, part des plus de 75 ans). L'évolution de ce nombre d'activité sera estimé à partir des données Fichsup SMUR qui doivent être fournies par les établissements. Dans l'attente de cette estimation, l'ARS peut utiiser la flexibilité de la JPE indicative pour prendre en compte l'évolution du partage de l'activité entre établissements, par exemple dans le cas de réorganisation territoriale des interventions SMUR secondaires ou de fermeture d'un SMUR avec transfert de l'activité sur un autre établissement.
- Les montants correspondant à la majoration des charges indirectes des SMUR à forte activité (cf slides 9, 24 et 25 de la présentation du GTF du 14/04/2016) visent à couvrir les charges suivantes : charges spécifiques des SMUR à forte activité, organisations locales et territoriales spécifiques, dispositifs prévisionnels de secours et gestion de de crise. Dans le cadre de la modélisation, cette  majoration a été répartie entre les SMUR à forte activité, qui sont fréquemment en charge de ces missions. La délégation de la MIG SMUR étant réalisée de manière indicative, l’ARS pourra  sans contrainte redistribuer plus précisément cette majoration en fonction de la réalité des organisations et des dispositifs mis en œuvre.
- Concernant les transports secondaires, les transports infirmiers utilisant les moyens du SMUR peuvent être développés. Le développement de ces transports entraine un moindre besoin de financement lié à une économie de temps médicale. La délégation en JPE indicative sans fléchage par établissement permet à l'ARS d'adapter le financement à ce type d'organisation et de redéployer le financement correspondant.</t>
    </r>
  </si>
  <si>
    <t>Ce fichier est constitué de trois onglets de calcul :
- l'onglet 1. détaille les calculs du besoin de financement des équipes et véhicules médicalisés SMUR par entité géographique
- l'onglet 2. incorpore les résultats de l'onglet 1, par entité juridique et détaille les calculs de la modélisation de la MIG SMUR
- l'onglet 3, incorpore les résultats de l'onglet 2 par ARS et détaille les calculs de la construction de la JPE SMUR en 2016
- L'onglet 4 montre les calculs ayant servi au recalibrage du FAU par entité géographique. Il vise à objectiver l'équilibre médico-économique correspondant au financement de l'activité des services d'urgences y compris UHCD, ainsi que l'articulation entre les recalibrages du FAU et de la MIG SMUR.
Les fichiers de calculs sont protégés mais cette protection peut être désactivée sans mot de passe. Nous vous conseillons, si vous souhaitez travailler à partir de ces fichiers, de créer des documents de travail que vous pourrez modifier et éventuellement comparer avec la modélisation réalisée par le bureau R2.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</si>
</sst>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quot;;[Red]\-#,##0.00\ &quot;€&quot;"/>
    <numFmt numFmtId="44" formatCode="_-* #,##0.00\ &quot;€&quot;_-;\-* #,##0.00\ &quot;€&quot;_-;_-* &quot;-&quot;??\ &quot;€&quot;_-;_-@_-"/>
    <numFmt numFmtId="43" formatCode="_-* #,##0.00\ _€_-;\-* #,##0.00\ _€_-;_-* &quot;-&quot;??\ _€_-;_-@_-"/>
    <numFmt numFmtId="164" formatCode="_-* #,##0.0\ _€_-;\-* #,##0.0\ _€_-;_-* &quot;-&quot;??\ _€_-;_-@_-"/>
    <numFmt numFmtId="165" formatCode="_-* #,##0\ &quot;€&quot;_-;\-* #,##0\ &quot;€&quot;_-;_-* &quot;-&quot;??\ &quot;€&quot;_-;_-@_-"/>
    <numFmt numFmtId="166" formatCode="_-* #,##0\ _€_-;\-* #,##0\ _€_-;_-* &quot;-&quot;??\ _€_-;_-@_-"/>
    <numFmt numFmtId="167" formatCode="0.0%"/>
    <numFmt numFmtId="168" formatCode="_-* #,##0.0\ _€_-;\-* #,##0.0\ _€_-;_-* &quot;-&quot;?\ _€_-;_-@_-"/>
  </numFmts>
  <fonts count="32" x14ac:knownFonts="1">
    <font>
      <sz val="11"/>
      <color theme="1"/>
      <name val="Calibri"/>
      <family val="2"/>
      <scheme val="minor"/>
    </font>
    <font>
      <sz val="9"/>
      <color indexed="81"/>
      <name val="Tahoma"/>
      <family val="2"/>
    </font>
    <font>
      <b/>
      <sz val="11"/>
      <color theme="1"/>
      <name val="Calibri"/>
      <family val="2"/>
      <scheme val="minor"/>
    </font>
    <font>
      <sz val="11"/>
      <color theme="1"/>
      <name val="Calibri"/>
      <family val="2"/>
      <scheme val="minor"/>
    </font>
    <font>
      <sz val="10"/>
      <name val="MS Sans Serif"/>
      <family val="2"/>
    </font>
    <font>
      <b/>
      <sz val="12"/>
      <color theme="1"/>
      <name val="Calibri"/>
      <family val="2"/>
      <scheme val="minor"/>
    </font>
    <font>
      <b/>
      <sz val="9"/>
      <color indexed="81"/>
      <name val="Tahoma"/>
      <family val="2"/>
    </font>
    <font>
      <sz val="11"/>
      <color rgb="FFFF0000"/>
      <name val="Calibri"/>
      <family val="2"/>
      <scheme val="minor"/>
    </font>
    <font>
      <sz val="8"/>
      <name val="Arial"/>
      <family val="2"/>
    </font>
    <font>
      <b/>
      <sz val="10"/>
      <name val="Arial"/>
      <family val="2"/>
    </font>
    <font>
      <sz val="11"/>
      <color rgb="FF00B050"/>
      <name val="Calibri"/>
      <family val="2"/>
      <scheme val="minor"/>
    </font>
    <font>
      <sz val="10"/>
      <name val="Arial"/>
      <family val="2"/>
    </font>
    <font>
      <sz val="11"/>
      <color indexed="8"/>
      <name val="Calibri"/>
      <family val="2"/>
    </font>
    <font>
      <sz val="16"/>
      <color theme="1"/>
      <name val="Calibri"/>
      <family val="2"/>
      <scheme val="minor"/>
    </font>
    <font>
      <sz val="10"/>
      <color theme="1"/>
      <name val="Calibri"/>
      <family val="2"/>
    </font>
    <font>
      <sz val="10"/>
      <color rgb="FF3D5F8A"/>
      <name val="Arial"/>
      <family val="2"/>
    </font>
    <font>
      <b/>
      <sz val="12"/>
      <color rgb="FFFF0000"/>
      <name val="Calibri"/>
      <family val="2"/>
      <scheme val="minor"/>
    </font>
    <font>
      <b/>
      <sz val="8"/>
      <name val="Arial"/>
      <family val="2"/>
    </font>
    <font>
      <b/>
      <sz val="8"/>
      <color theme="1"/>
      <name val="Arial"/>
      <family val="2"/>
    </font>
    <font>
      <sz val="9"/>
      <name val="Times New Roman"/>
      <family val="1"/>
    </font>
    <font>
      <sz val="10"/>
      <color theme="1"/>
      <name val="MS Sans Serif"/>
      <family val="2"/>
    </font>
    <font>
      <b/>
      <sz val="11"/>
      <color theme="0"/>
      <name val="Calibri"/>
      <family val="2"/>
      <scheme val="minor"/>
    </font>
    <font>
      <b/>
      <sz val="10"/>
      <color theme="1"/>
      <name val="MS Sans Serif"/>
      <family val="2"/>
    </font>
    <font>
      <b/>
      <sz val="10"/>
      <name val="MS Sans Serif"/>
      <family val="2"/>
    </font>
    <font>
      <i/>
      <sz val="11"/>
      <color theme="1"/>
      <name val="Calibri"/>
      <family val="2"/>
      <scheme val="minor"/>
    </font>
    <font>
      <b/>
      <i/>
      <sz val="12"/>
      <color theme="1"/>
      <name val="Calibri"/>
      <family val="2"/>
      <scheme val="minor"/>
    </font>
    <font>
      <sz val="11"/>
      <color theme="1"/>
      <name val="Calibri"/>
      <family val="2"/>
      <scheme val="minor"/>
    </font>
    <font>
      <sz val="11"/>
      <color rgb="FF000000"/>
      <name val="Calibri"/>
      <family val="2"/>
      <scheme val="minor"/>
    </font>
    <font>
      <b/>
      <i/>
      <sz val="11"/>
      <color theme="1"/>
      <name val="Calibri"/>
      <family val="2"/>
      <scheme val="minor"/>
    </font>
    <font>
      <sz val="11"/>
      <name val="Calibri"/>
      <family val="2"/>
      <scheme val="minor"/>
    </font>
    <font>
      <i/>
      <sz val="8"/>
      <color theme="1"/>
      <name val="Calibri"/>
      <family val="2"/>
      <scheme val="minor"/>
    </font>
    <font>
      <sz val="3"/>
      <color theme="1"/>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E9E7C7"/>
        <bgColor indexed="64"/>
      </patternFill>
    </fill>
    <fill>
      <patternFill patternType="solid">
        <fgColor rgb="FF92D05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7"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theme="0" tint="-0.499984740745262"/>
      </left>
      <right style="medium">
        <color theme="0" tint="-0.499984740745262"/>
      </right>
      <top/>
      <bottom/>
      <diagonal/>
    </border>
    <border>
      <left style="medium">
        <color indexed="22"/>
      </left>
      <right style="medium">
        <color indexed="22"/>
      </right>
      <top style="medium">
        <color indexed="22"/>
      </top>
      <bottom style="medium">
        <color indexed="22"/>
      </bottom>
      <diagonal/>
    </border>
    <border>
      <left style="medium">
        <color rgb="FFBFCFE3"/>
      </left>
      <right style="medium">
        <color rgb="FFBFCFE3"/>
      </right>
      <top style="medium">
        <color rgb="FFBFCFE3"/>
      </top>
      <bottom style="medium">
        <color rgb="FFBFCFE3"/>
      </bottom>
      <diagonal/>
    </border>
    <border>
      <left style="hair">
        <color theme="4" tint="-0.24994659260841701"/>
      </left>
      <right style="hair">
        <color theme="4" tint="-0.24994659260841701"/>
      </right>
      <top style="thin">
        <color theme="4" tint="-0.24994659260841701"/>
      </top>
      <bottom style="thin">
        <color theme="4" tint="-0.24994659260841701"/>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7">
    <xf numFmtId="0" fontId="0" fillId="0" borderId="0"/>
    <xf numFmtId="43" fontId="3" fillId="0" borderId="0" applyFont="0" applyFill="0" applyBorder="0" applyAlignment="0" applyProtection="0"/>
    <xf numFmtId="0" fontId="4" fillId="0" borderId="0"/>
    <xf numFmtId="44" fontId="3"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 fillId="0" borderId="0"/>
    <xf numFmtId="0" fontId="11" fillId="0" borderId="0"/>
    <xf numFmtId="0" fontId="12" fillId="0" borderId="0"/>
    <xf numFmtId="43" fontId="11" fillId="0" borderId="0" applyFont="0" applyFill="0" applyBorder="0" applyAlignment="0" applyProtection="0"/>
    <xf numFmtId="44" fontId="3" fillId="0" borderId="0" applyFont="0" applyFill="0" applyBorder="0" applyAlignment="0" applyProtection="0"/>
    <xf numFmtId="9"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0" fontId="3" fillId="0" borderId="0"/>
    <xf numFmtId="0" fontId="11" fillId="0" borderId="0"/>
    <xf numFmtId="0" fontId="11" fillId="0" borderId="0"/>
    <xf numFmtId="0" fontId="3" fillId="0" borderId="0"/>
    <xf numFmtId="9" fontId="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cellStyleXfs>
  <cellXfs count="160">
    <xf numFmtId="0" fontId="0" fillId="0" borderId="0" xfId="0"/>
    <xf numFmtId="0" fontId="0" fillId="0" borderId="0" xfId="0" applyProtection="1"/>
    <xf numFmtId="0" fontId="0" fillId="0" borderId="1" xfId="0" applyBorder="1" applyProtection="1"/>
    <xf numFmtId="166" fontId="5" fillId="2" borderId="0" xfId="1" applyNumberFormat="1" applyFont="1" applyFill="1" applyAlignment="1" applyProtection="1">
      <alignment horizontal="left" vertical="center"/>
    </xf>
    <xf numFmtId="43" fontId="0" fillId="0" borderId="0" xfId="1" applyFont="1" applyProtection="1"/>
    <xf numFmtId="0" fontId="0" fillId="0" borderId="0" xfId="0" applyFill="1" applyBorder="1" applyProtection="1"/>
    <xf numFmtId="164" fontId="0" fillId="0" borderId="0" xfId="1" applyNumberFormat="1" applyFont="1" applyProtection="1"/>
    <xf numFmtId="166" fontId="0" fillId="0" borderId="0" xfId="0" applyNumberFormat="1" applyProtection="1"/>
    <xf numFmtId="0" fontId="7" fillId="0" borderId="0" xfId="0" applyFont="1" applyProtection="1"/>
    <xf numFmtId="43" fontId="0" fillId="0" borderId="0" xfId="1" applyFont="1" applyAlignment="1" applyProtection="1">
      <alignment wrapText="1"/>
    </xf>
    <xf numFmtId="0" fontId="0" fillId="3" borderId="1" xfId="0" applyFill="1" applyBorder="1" applyAlignment="1" applyProtection="1">
      <alignment wrapText="1"/>
    </xf>
    <xf numFmtId="0" fontId="0" fillId="5" borderId="1" xfId="0" applyFont="1" applyFill="1" applyBorder="1" applyAlignment="1" applyProtection="1">
      <alignment wrapText="1"/>
    </xf>
    <xf numFmtId="0" fontId="0" fillId="6" borderId="1" xfId="0" applyFill="1" applyBorder="1" applyAlignment="1" applyProtection="1">
      <alignment wrapText="1"/>
    </xf>
    <xf numFmtId="165" fontId="2" fillId="0" borderId="1" xfId="3" applyNumberFormat="1" applyFont="1" applyBorder="1" applyAlignment="1" applyProtection="1">
      <alignment vertical="center" wrapText="1"/>
    </xf>
    <xf numFmtId="0" fontId="0" fillId="0" borderId="0" xfId="0" pivotButton="1"/>
    <xf numFmtId="166" fontId="0" fillId="0" borderId="0" xfId="1" applyNumberFormat="1" applyFont="1"/>
    <xf numFmtId="166" fontId="0" fillId="0" borderId="0" xfId="0" applyNumberFormat="1"/>
    <xf numFmtId="0" fontId="0" fillId="6" borderId="0" xfId="0" applyFill="1" applyProtection="1"/>
    <xf numFmtId="43" fontId="0" fillId="6" borderId="0" xfId="1" applyFont="1" applyFill="1" applyProtection="1"/>
    <xf numFmtId="0" fontId="0" fillId="12" borderId="1" xfId="0" applyFill="1" applyBorder="1" applyProtection="1"/>
    <xf numFmtId="0" fontId="13" fillId="13" borderId="1" xfId="0" applyFont="1" applyFill="1" applyBorder="1" applyAlignment="1" applyProtection="1">
      <alignment wrapText="1"/>
    </xf>
    <xf numFmtId="0" fontId="14" fillId="13" borderId="9" xfId="0" applyFont="1" applyFill="1" applyBorder="1" applyAlignment="1" applyProtection="1">
      <alignment horizontal="center" vertical="center" wrapText="1" readingOrder="1"/>
    </xf>
    <xf numFmtId="0" fontId="0" fillId="13" borderId="1" xfId="0" applyFill="1" applyBorder="1" applyProtection="1"/>
    <xf numFmtId="1" fontId="0" fillId="13" borderId="1" xfId="0" applyNumberFormat="1" applyFill="1" applyBorder="1" applyProtection="1"/>
    <xf numFmtId="0" fontId="0" fillId="0" borderId="0" xfId="0" applyAlignment="1">
      <alignment wrapText="1"/>
    </xf>
    <xf numFmtId="0" fontId="0" fillId="7" borderId="1" xfId="0" applyFill="1" applyBorder="1" applyProtection="1"/>
    <xf numFmtId="0" fontId="0" fillId="14" borderId="0" xfId="0" applyFill="1" applyProtection="1"/>
    <xf numFmtId="0" fontId="0" fillId="14" borderId="1" xfId="0" applyFill="1" applyBorder="1" applyProtection="1"/>
    <xf numFmtId="1" fontId="0" fillId="14" borderId="1" xfId="0" applyNumberFormat="1" applyFill="1" applyBorder="1" applyProtection="1"/>
    <xf numFmtId="0" fontId="0" fillId="8" borderId="1" xfId="0" applyFill="1" applyBorder="1" applyProtection="1"/>
    <xf numFmtId="43" fontId="7" fillId="0" borderId="0" xfId="1" applyFont="1" applyProtection="1"/>
    <xf numFmtId="43" fontId="7" fillId="0" borderId="0" xfId="0" applyNumberFormat="1" applyFont="1" applyProtection="1"/>
    <xf numFmtId="0" fontId="0" fillId="0" borderId="0" xfId="0" applyFont="1" applyFill="1" applyBorder="1" applyProtection="1"/>
    <xf numFmtId="0" fontId="0" fillId="0" borderId="0" xfId="0" applyFont="1" applyBorder="1" applyProtection="1"/>
    <xf numFmtId="0" fontId="3" fillId="0" borderId="0" xfId="0" applyFont="1" applyProtection="1"/>
    <xf numFmtId="0" fontId="3" fillId="3" borderId="1" xfId="0" applyFont="1" applyFill="1" applyBorder="1" applyAlignment="1" applyProtection="1">
      <alignment wrapText="1"/>
    </xf>
    <xf numFmtId="164" fontId="3" fillId="0" borderId="0" xfId="1" applyNumberFormat="1" applyFont="1" applyProtection="1"/>
    <xf numFmtId="0" fontId="2" fillId="9" borderId="5" xfId="0" applyFont="1" applyFill="1" applyBorder="1" applyAlignment="1" applyProtection="1">
      <alignment horizontal="center" vertical="center" wrapText="1" readingOrder="1"/>
    </xf>
    <xf numFmtId="0" fontId="2" fillId="9" borderId="1" xfId="0" applyFont="1" applyFill="1" applyBorder="1" applyAlignment="1" applyProtection="1">
      <alignment horizontal="center" vertical="center" wrapText="1" readingOrder="1"/>
    </xf>
    <xf numFmtId="0" fontId="15" fillId="12" borderId="10" xfId="6" applyFont="1" applyFill="1" applyBorder="1" applyAlignment="1" applyProtection="1">
      <alignment horizontal="center" vertical="center" wrapText="1" readingOrder="1"/>
    </xf>
    <xf numFmtId="0" fontId="15" fillId="12" borderId="11" xfId="6" applyFont="1" applyFill="1" applyBorder="1" applyAlignment="1" applyProtection="1">
      <alignment horizontal="center" vertical="center" wrapText="1" readingOrder="1"/>
    </xf>
    <xf numFmtId="0" fontId="15" fillId="0" borderId="11" xfId="6" applyFont="1" applyBorder="1" applyAlignment="1" applyProtection="1">
      <alignment horizontal="center" vertical="center" wrapText="1" readingOrder="1"/>
    </xf>
    <xf numFmtId="0" fontId="15" fillId="0" borderId="12" xfId="6" quotePrefix="1" applyFont="1" applyBorder="1" applyAlignment="1" applyProtection="1">
      <alignment horizontal="center" vertical="center" wrapText="1" readingOrder="1"/>
    </xf>
    <xf numFmtId="0" fontId="0" fillId="0" borderId="0" xfId="0" applyBorder="1" applyProtection="1"/>
    <xf numFmtId="43" fontId="0" fillId="0" borderId="0" xfId="0" applyNumberFormat="1" applyProtection="1"/>
    <xf numFmtId="0" fontId="0" fillId="4" borderId="1" xfId="0" applyFont="1" applyFill="1" applyBorder="1" applyAlignment="1" applyProtection="1">
      <alignment wrapText="1"/>
    </xf>
    <xf numFmtId="43" fontId="3" fillId="0" borderId="0" xfId="1" applyFont="1" applyProtection="1"/>
    <xf numFmtId="43" fontId="0" fillId="8" borderId="1" xfId="1" applyFont="1" applyFill="1" applyBorder="1" applyAlignment="1" applyProtection="1">
      <alignment wrapText="1"/>
    </xf>
    <xf numFmtId="0" fontId="0" fillId="13" borderId="1" xfId="0" applyNumberFormat="1" applyFill="1" applyBorder="1" applyProtection="1"/>
    <xf numFmtId="43" fontId="16" fillId="6" borderId="0" xfId="1" applyFont="1" applyFill="1" applyAlignment="1" applyProtection="1">
      <alignment horizontal="left" vertical="center"/>
    </xf>
    <xf numFmtId="166" fontId="3" fillId="6" borderId="0" xfId="1" applyNumberFormat="1" applyFont="1" applyFill="1" applyProtection="1"/>
    <xf numFmtId="0" fontId="10" fillId="0" borderId="0" xfId="0" applyFont="1" applyProtection="1"/>
    <xf numFmtId="167" fontId="0" fillId="6" borderId="0" xfId="0" applyNumberFormat="1" applyFill="1" applyBorder="1" applyProtection="1"/>
    <xf numFmtId="0" fontId="8" fillId="10" borderId="7" xfId="0" quotePrefix="1" applyNumberFormat="1" applyFont="1" applyFill="1" applyBorder="1" applyProtection="1"/>
    <xf numFmtId="0" fontId="0" fillId="10" borderId="3" xfId="0" applyFill="1" applyBorder="1" applyProtection="1"/>
    <xf numFmtId="0" fontId="8" fillId="10" borderId="8" xfId="0" quotePrefix="1" applyNumberFormat="1" applyFont="1" applyFill="1" applyBorder="1" applyProtection="1"/>
    <xf numFmtId="0" fontId="0" fillId="0" borderId="13" xfId="0" applyBorder="1" applyAlignment="1" applyProtection="1">
      <alignment horizontal="center"/>
    </xf>
    <xf numFmtId="0" fontId="0" fillId="0" borderId="1" xfId="0" applyBorder="1" applyAlignment="1" applyProtection="1">
      <alignment horizontal="center"/>
    </xf>
    <xf numFmtId="0" fontId="0" fillId="0" borderId="1" xfId="0" applyNumberFormat="1" applyBorder="1" applyAlignment="1" applyProtection="1">
      <alignment horizontal="center"/>
    </xf>
    <xf numFmtId="0" fontId="0" fillId="8" borderId="0" xfId="0" applyFont="1" applyFill="1" applyBorder="1" applyProtection="1"/>
    <xf numFmtId="0" fontId="19" fillId="0" borderId="14" xfId="0" applyFont="1" applyFill="1" applyBorder="1" applyAlignment="1">
      <alignment horizontal="left" vertical="center"/>
    </xf>
    <xf numFmtId="0" fontId="8" fillId="6" borderId="7" xfId="2" quotePrefix="1" applyNumberFormat="1" applyFont="1" applyFill="1" applyBorder="1" applyProtection="1"/>
    <xf numFmtId="0" fontId="8" fillId="6" borderId="8" xfId="2" quotePrefix="1" applyNumberFormat="1" applyFont="1" applyFill="1" applyBorder="1" applyAlignment="1" applyProtection="1">
      <alignment horizontal="left"/>
    </xf>
    <xf numFmtId="0" fontId="8" fillId="6" borderId="8" xfId="2" quotePrefix="1" applyNumberFormat="1" applyFont="1" applyFill="1" applyBorder="1" applyProtection="1"/>
    <xf numFmtId="0" fontId="8" fillId="0" borderId="15" xfId="2" quotePrefix="1" applyNumberFormat="1" applyFont="1" applyFill="1" applyBorder="1" applyProtection="1"/>
    <xf numFmtId="43" fontId="8" fillId="0" borderId="7" xfId="5" quotePrefix="1" applyFont="1" applyFill="1" applyBorder="1" applyAlignment="1" applyProtection="1">
      <alignment horizontal="center"/>
    </xf>
    <xf numFmtId="0" fontId="20" fillId="0" borderId="1" xfId="0" applyFont="1" applyBorder="1"/>
    <xf numFmtId="165" fontId="0" fillId="0" borderId="1" xfId="3" applyNumberFormat="1" applyFont="1" applyBorder="1"/>
    <xf numFmtId="165" fontId="0" fillId="0" borderId="1" xfId="3" applyNumberFormat="1" applyFont="1" applyFill="1" applyBorder="1"/>
    <xf numFmtId="0" fontId="0" fillId="0" borderId="0" xfId="0" applyAlignment="1"/>
    <xf numFmtId="165" fontId="0" fillId="0" borderId="0" xfId="3" applyNumberFormat="1" applyFont="1"/>
    <xf numFmtId="165" fontId="0" fillId="0" borderId="0" xfId="3" applyNumberFormat="1" applyFont="1" applyBorder="1"/>
    <xf numFmtId="0" fontId="20" fillId="0" borderId="2" xfId="0" applyFont="1" applyBorder="1"/>
    <xf numFmtId="166" fontId="0" fillId="0" borderId="4" xfId="5" applyNumberFormat="1" applyFont="1" applyBorder="1"/>
    <xf numFmtId="0" fontId="0" fillId="0" borderId="4" xfId="0" applyFill="1" applyBorder="1"/>
    <xf numFmtId="0" fontId="22" fillId="0" borderId="16" xfId="0" applyFont="1" applyBorder="1" applyAlignment="1">
      <alignment horizontal="center" vertical="center" wrapText="1"/>
    </xf>
    <xf numFmtId="0" fontId="23" fillId="0" borderId="17" xfId="0" applyFont="1" applyBorder="1"/>
    <xf numFmtId="0" fontId="23" fillId="0" borderId="5" xfId="0" applyFont="1" applyBorder="1"/>
    <xf numFmtId="165" fontId="2" fillId="0" borderId="5" xfId="3" applyNumberFormat="1" applyFont="1" applyFill="1" applyBorder="1"/>
    <xf numFmtId="0" fontId="0" fillId="0" borderId="18" xfId="0" applyFill="1" applyBorder="1"/>
    <xf numFmtId="0" fontId="21" fillId="15" borderId="0" xfId="0" applyFont="1" applyFill="1" applyAlignment="1"/>
    <xf numFmtId="0" fontId="0" fillId="0" borderId="0" xfId="0" applyAlignment="1">
      <alignment vertical="top" wrapText="1"/>
    </xf>
    <xf numFmtId="0" fontId="0" fillId="16" borderId="0" xfId="0" applyFill="1"/>
    <xf numFmtId="0" fontId="8" fillId="0" borderId="19" xfId="2" applyFont="1" applyBorder="1" applyAlignment="1" applyProtection="1">
      <alignment horizontal="center" vertical="center" wrapText="1"/>
    </xf>
    <xf numFmtId="0" fontId="8" fillId="11" borderId="20" xfId="2" applyFont="1" applyFill="1" applyBorder="1" applyAlignment="1" applyProtection="1">
      <alignment horizontal="center" vertical="center" wrapText="1"/>
    </xf>
    <xf numFmtId="0" fontId="17" fillId="11" borderId="20" xfId="2" applyFont="1" applyFill="1" applyBorder="1" applyAlignment="1" applyProtection="1">
      <alignment horizontal="left" vertical="center" wrapText="1"/>
    </xf>
    <xf numFmtId="0" fontId="17" fillId="11" borderId="20" xfId="2" applyFont="1" applyFill="1" applyBorder="1" applyAlignment="1" applyProtection="1">
      <alignment horizontal="center" vertical="center" wrapText="1"/>
    </xf>
    <xf numFmtId="43" fontId="17" fillId="11" borderId="20" xfId="5" applyFont="1" applyFill="1" applyBorder="1" applyAlignment="1" applyProtection="1">
      <alignment horizontal="center" vertical="center" wrapText="1"/>
    </xf>
    <xf numFmtId="43" fontId="9" fillId="10" borderId="20" xfId="1" applyFont="1" applyFill="1" applyBorder="1" applyAlignment="1" applyProtection="1">
      <alignment horizontal="center" vertical="center" wrapText="1"/>
    </xf>
    <xf numFmtId="43" fontId="18" fillId="0" borderId="20" xfId="5" applyFont="1" applyFill="1" applyBorder="1" applyAlignment="1" applyProtection="1">
      <alignment horizontal="center" vertical="center" wrapText="1"/>
    </xf>
    <xf numFmtId="43" fontId="18" fillId="0" borderId="21" xfId="5" applyFont="1" applyFill="1" applyBorder="1" applyAlignment="1" applyProtection="1">
      <alignment horizontal="center" vertical="center" wrapText="1"/>
    </xf>
    <xf numFmtId="43" fontId="0" fillId="10" borderId="0" xfId="1" applyFont="1" applyFill="1" applyBorder="1" applyProtection="1"/>
    <xf numFmtId="0" fontId="0" fillId="10" borderId="0" xfId="0" applyFill="1" applyBorder="1" applyProtection="1"/>
    <xf numFmtId="43" fontId="20" fillId="0" borderId="0" xfId="5" applyFont="1" applyBorder="1" applyProtection="1"/>
    <xf numFmtId="43" fontId="0" fillId="0" borderId="22" xfId="0" applyNumberFormat="1" applyBorder="1"/>
    <xf numFmtId="0" fontId="19" fillId="0" borderId="24" xfId="0" applyFont="1" applyFill="1" applyBorder="1" applyAlignment="1">
      <alignment horizontal="left" vertical="center"/>
    </xf>
    <xf numFmtId="43" fontId="0" fillId="10" borderId="25" xfId="1" applyFont="1" applyFill="1" applyBorder="1" applyProtection="1"/>
    <xf numFmtId="0" fontId="0" fillId="10" borderId="25" xfId="0" applyFill="1" applyBorder="1" applyProtection="1"/>
    <xf numFmtId="43" fontId="20" fillId="0" borderId="25" xfId="5" applyFont="1" applyBorder="1" applyProtection="1"/>
    <xf numFmtId="43" fontId="24" fillId="0" borderId="0" xfId="0" applyNumberFormat="1" applyFont="1"/>
    <xf numFmtId="166" fontId="25" fillId="2" borderId="0" xfId="1" applyNumberFormat="1" applyFont="1" applyFill="1" applyAlignment="1" applyProtection="1">
      <alignment horizontal="left" vertical="center"/>
    </xf>
    <xf numFmtId="43" fontId="0" fillId="4" borderId="0" xfId="1" applyFont="1" applyFill="1" applyProtection="1"/>
    <xf numFmtId="164" fontId="0" fillId="4" borderId="0" xfId="1" applyNumberFormat="1" applyFont="1" applyFill="1" applyProtection="1"/>
    <xf numFmtId="0" fontId="0" fillId="4" borderId="0" xfId="0" applyFill="1" applyProtection="1"/>
    <xf numFmtId="43" fontId="0" fillId="4" borderId="0" xfId="0" applyNumberFormat="1" applyFill="1" applyProtection="1"/>
    <xf numFmtId="43" fontId="8" fillId="4" borderId="0" xfId="5" applyFont="1" applyFill="1" applyProtection="1"/>
    <xf numFmtId="165" fontId="2" fillId="4" borderId="1" xfId="3" applyNumberFormat="1" applyFont="1" applyFill="1" applyBorder="1" applyAlignment="1" applyProtection="1">
      <alignment vertical="center" wrapText="1"/>
    </xf>
    <xf numFmtId="166" fontId="0" fillId="4" borderId="0" xfId="0" applyNumberFormat="1" applyFill="1" applyProtection="1"/>
    <xf numFmtId="43" fontId="0" fillId="0" borderId="0" xfId="0" applyNumberFormat="1"/>
    <xf numFmtId="43" fontId="18" fillId="4" borderId="27" xfId="5" applyFont="1" applyFill="1" applyBorder="1" applyAlignment="1" applyProtection="1">
      <alignment horizontal="center" vertical="center" wrapText="1"/>
    </xf>
    <xf numFmtId="43" fontId="0" fillId="4" borderId="23" xfId="1" applyFont="1" applyFill="1" applyBorder="1"/>
    <xf numFmtId="43" fontId="0" fillId="4" borderId="22" xfId="0" applyNumberFormat="1" applyFill="1" applyBorder="1"/>
    <xf numFmtId="43" fontId="0" fillId="4" borderId="28" xfId="1" applyFont="1" applyFill="1" applyBorder="1"/>
    <xf numFmtId="43" fontId="0" fillId="4" borderId="26" xfId="0" applyNumberFormat="1" applyFill="1" applyBorder="1"/>
    <xf numFmtId="43" fontId="0" fillId="4" borderId="0" xfId="1" applyFont="1" applyFill="1" applyBorder="1"/>
    <xf numFmtId="43" fontId="0" fillId="4" borderId="25" xfId="1" applyFont="1" applyFill="1" applyBorder="1"/>
    <xf numFmtId="0" fontId="8" fillId="6" borderId="29" xfId="2" quotePrefix="1" applyNumberFormat="1" applyFont="1" applyFill="1" applyBorder="1" applyProtection="1"/>
    <xf numFmtId="0" fontId="8" fillId="6" borderId="30" xfId="2" quotePrefix="1" applyNumberFormat="1" applyFont="1" applyFill="1" applyBorder="1" applyAlignment="1" applyProtection="1">
      <alignment horizontal="left"/>
    </xf>
    <xf numFmtId="0" fontId="8" fillId="6" borderId="30" xfId="2" quotePrefix="1" applyNumberFormat="1" applyFont="1" applyFill="1" applyBorder="1" applyProtection="1"/>
    <xf numFmtId="0" fontId="8" fillId="0" borderId="31" xfId="2" quotePrefix="1" applyNumberFormat="1" applyFont="1" applyFill="1" applyBorder="1" applyProtection="1"/>
    <xf numFmtId="43" fontId="8" fillId="0" borderId="29" xfId="5" quotePrefix="1" applyFont="1" applyFill="1" applyBorder="1" applyAlignment="1" applyProtection="1">
      <alignment horizontal="center"/>
    </xf>
    <xf numFmtId="0" fontId="8" fillId="10" borderId="29" xfId="0" quotePrefix="1" applyNumberFormat="1" applyFont="1" applyFill="1" applyBorder="1" applyProtection="1"/>
    <xf numFmtId="0" fontId="0" fillId="10" borderId="30" xfId="0" applyFill="1" applyBorder="1" applyProtection="1"/>
    <xf numFmtId="0" fontId="8" fillId="10" borderId="30" xfId="0" quotePrefix="1" applyNumberFormat="1" applyFont="1" applyFill="1" applyBorder="1" applyProtection="1"/>
    <xf numFmtId="43" fontId="3" fillId="4" borderId="23" xfId="1" applyFont="1" applyFill="1" applyBorder="1"/>
    <xf numFmtId="165" fontId="26" fillId="0" borderId="0" xfId="3" applyNumberFormat="1" applyFont="1"/>
    <xf numFmtId="165" fontId="0" fillId="0" borderId="0" xfId="0" applyNumberFormat="1"/>
    <xf numFmtId="43" fontId="0" fillId="6" borderId="0" xfId="0" applyNumberFormat="1" applyFill="1" applyProtection="1"/>
    <xf numFmtId="44" fontId="0" fillId="0" borderId="0" xfId="3" applyFont="1"/>
    <xf numFmtId="8" fontId="0" fillId="0" borderId="0" xfId="0" applyNumberFormat="1"/>
    <xf numFmtId="43" fontId="0" fillId="0" borderId="0" xfId="1" applyFont="1"/>
    <xf numFmtId="164" fontId="0" fillId="0" borderId="0" xfId="0" applyNumberFormat="1"/>
    <xf numFmtId="164" fontId="0" fillId="0" borderId="0" xfId="1" applyNumberFormat="1" applyFont="1"/>
    <xf numFmtId="168" fontId="0" fillId="0" borderId="0" xfId="0" applyNumberFormat="1"/>
    <xf numFmtId="166" fontId="3" fillId="0" borderId="0" xfId="0" applyNumberFormat="1" applyFont="1"/>
    <xf numFmtId="164" fontId="3" fillId="0" borderId="0" xfId="1" applyNumberFormat="1" applyFont="1"/>
    <xf numFmtId="164" fontId="3" fillId="0" borderId="0" xfId="0" applyNumberFormat="1" applyFont="1"/>
    <xf numFmtId="164" fontId="27" fillId="0" borderId="0" xfId="1" applyNumberFormat="1" applyFont="1"/>
    <xf numFmtId="0" fontId="0" fillId="9" borderId="0" xfId="0" applyFill="1"/>
    <xf numFmtId="44" fontId="0" fillId="0" borderId="0" xfId="0" applyNumberFormat="1"/>
    <xf numFmtId="44" fontId="28" fillId="0" borderId="0" xfId="3" applyFont="1" applyAlignment="1">
      <alignment vertical="center" wrapText="1"/>
    </xf>
    <xf numFmtId="0" fontId="28" fillId="0" borderId="0" xfId="0" applyFont="1" applyAlignment="1">
      <alignment vertical="center" wrapText="1"/>
    </xf>
    <xf numFmtId="0" fontId="28" fillId="9" borderId="0" xfId="0" applyFont="1" applyFill="1" applyAlignment="1">
      <alignment vertical="center" wrapText="1"/>
    </xf>
    <xf numFmtId="8" fontId="0" fillId="0" borderId="0" xfId="0" applyNumberFormat="1" applyFont="1"/>
    <xf numFmtId="10" fontId="0" fillId="0" borderId="0" xfId="26" applyNumberFormat="1" applyFont="1"/>
    <xf numFmtId="44" fontId="3" fillId="4" borderId="0" xfId="3" applyFont="1" applyFill="1" applyProtection="1"/>
    <xf numFmtId="44" fontId="0" fillId="4" borderId="0" xfId="3" applyFont="1" applyFill="1"/>
    <xf numFmtId="166" fontId="3" fillId="4" borderId="0" xfId="1" applyNumberFormat="1" applyFont="1" applyFill="1" applyProtection="1"/>
    <xf numFmtId="0" fontId="30" fillId="0" borderId="0" xfId="0" applyFont="1"/>
    <xf numFmtId="0" fontId="29" fillId="0" borderId="0" xfId="0" applyFont="1" applyAlignment="1">
      <alignment vertical="top" wrapText="1"/>
    </xf>
    <xf numFmtId="0" fontId="21" fillId="15" borderId="0" xfId="0" applyFont="1" applyFill="1" applyAlignment="1">
      <alignment horizontal="left"/>
    </xf>
    <xf numFmtId="0" fontId="29" fillId="0" borderId="0" xfId="0" applyFont="1" applyAlignment="1">
      <alignment horizontal="left" vertical="top" wrapText="1"/>
    </xf>
    <xf numFmtId="0" fontId="0" fillId="0" borderId="0" xfId="0" applyAlignment="1">
      <alignment horizontal="left" vertical="top" wrapText="1"/>
    </xf>
    <xf numFmtId="0" fontId="13" fillId="13" borderId="4" xfId="0" applyFont="1" applyFill="1" applyBorder="1" applyAlignment="1" applyProtection="1">
      <alignment horizontal="center" vertical="center"/>
    </xf>
    <xf numFmtId="0" fontId="13" fillId="13" borderId="6" xfId="0" applyFont="1" applyFill="1" applyBorder="1" applyAlignment="1" applyProtection="1">
      <alignment horizontal="center" vertical="center"/>
    </xf>
    <xf numFmtId="0" fontId="21" fillId="15" borderId="0" xfId="0" applyFont="1" applyFill="1" applyAlignment="1">
      <alignment horizontal="center"/>
    </xf>
    <xf numFmtId="0" fontId="2" fillId="4" borderId="0" xfId="0" applyFont="1" applyFill="1" applyAlignment="1">
      <alignment horizontal="center"/>
    </xf>
    <xf numFmtId="0" fontId="2" fillId="7" borderId="0" xfId="0" applyFont="1" applyFill="1" applyAlignment="1">
      <alignment horizontal="center"/>
    </xf>
    <xf numFmtId="0" fontId="2" fillId="5" borderId="0" xfId="0" applyFont="1" applyFill="1" applyAlignment="1">
      <alignment horizontal="center" vertical="center"/>
    </xf>
    <xf numFmtId="0" fontId="2" fillId="3" borderId="0" xfId="0" applyFont="1" applyFill="1" applyAlignment="1">
      <alignment horizontal="center"/>
    </xf>
  </cellXfs>
  <cellStyles count="27">
    <cellStyle name="Excel Built-in Normal" xfId="8"/>
    <cellStyle name="Milliers" xfId="1" builtinId="3"/>
    <cellStyle name="Milliers 2" xfId="5"/>
    <cellStyle name="Milliers 2 2" xfId="12"/>
    <cellStyle name="Milliers 3" xfId="9"/>
    <cellStyle name="Milliers 3 2" xfId="13"/>
    <cellStyle name="Milliers 4" xfId="14"/>
    <cellStyle name="Milliers 5" xfId="15"/>
    <cellStyle name="Monétaire" xfId="3" builtinId="4"/>
    <cellStyle name="Monétaire 2" xfId="10"/>
    <cellStyle name="Monétaire 2 2" xfId="16"/>
    <cellStyle name="Monétaire 3" xfId="17"/>
    <cellStyle name="Monétaire 4" xfId="18"/>
    <cellStyle name="Normal" xfId="0" builtinId="0"/>
    <cellStyle name="Normal 2" xfId="2"/>
    <cellStyle name="Normal 3" xfId="6"/>
    <cellStyle name="Normal 3 2" xfId="19"/>
    <cellStyle name="Normal 4" xfId="7"/>
    <cellStyle name="Normal 4 2" xfId="20"/>
    <cellStyle name="Normal 5" xfId="21"/>
    <cellStyle name="Normal 6" xfId="22"/>
    <cellStyle name="Pourcentage" xfId="26" builtinId="5"/>
    <cellStyle name="Pourcentage 2" xfId="4"/>
    <cellStyle name="Pourcentage 2 2" xfId="23"/>
    <cellStyle name="Pourcentage 3" xfId="11"/>
    <cellStyle name="Pourcentage 3 2" xfId="24"/>
    <cellStyle name="Pourcentage 4" xfId="25"/>
  </cellStyles>
  <dxfs count="22">
    <dxf>
      <numFmt numFmtId="166" formatCode="_-* #,##0\ _€_-;\-* #,##0\ _€_-;_-* &quot;-&quot;??\ _€_-;_-@_-"/>
    </dxf>
    <dxf>
      <numFmt numFmtId="166" formatCode="_-* #,##0\ _€_-;\-* #,##0\ _€_-;_-* &quot;-&quot;??\ _€_-;_-@_-"/>
    </dxf>
    <dxf>
      <numFmt numFmtId="0" formatCode="General"/>
    </dxf>
    <dxf>
      <numFmt numFmtId="165" formatCode="_-* #,##0\ &quot;€&quot;_-;\-* #,##0\ &quot;€&quot;_-;_-* &quot;-&quot;??\ &quot;€&quot;_-;_-@_-"/>
    </dxf>
    <dxf>
      <numFmt numFmtId="165" formatCode="_-* #,##0\ &quot;€&quot;_-;\-* #,##0\ &quot;€&quot;_-;_-* &quot;-&quot;??\ &quot;€&quot;_-;_-@_-"/>
    </dxf>
    <dxf>
      <numFmt numFmtId="165" formatCode="_-* #,##0\ &quot;€&quot;_-;\-* #,##0\ &quot;€&quot;_-;_-* &quot;-&quot;??\ &quot;€&quot;_-;_-@_-"/>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 #,##0\ _€_-;\-* #,##0\ _€_-;_-* &quot;-&quot;??\ _€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65" formatCode="_-* #,##0\ &quot;€&quot;_-;\-* #,##0\ &quot;€&quot;_-;_-* &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S Sans Serif"/>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MS Sans Serif"/>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Calibri"/>
        <scheme val="minor"/>
      </font>
      <numFmt numFmtId="165" formatCode="_-* #,##0\ &quot;€&quot;_-;\-* #,##0\ &quot;€&quot;_-;_-* &quot;-&quot;??\ &quot;€&quot;_-;_-@_-"/>
    </dxf>
    <dxf>
      <font>
        <b val="0"/>
        <i val="0"/>
        <strike val="0"/>
        <condense val="0"/>
        <extend val="0"/>
        <outline val="0"/>
        <shadow val="0"/>
        <u val="none"/>
        <vertAlign val="baseline"/>
        <sz val="11"/>
        <color theme="1"/>
        <name val="Calibri"/>
        <scheme val="minor"/>
      </font>
      <numFmt numFmtId="165" formatCode="_-* #,##0\ &quot;€&quot;_-;\-* #,##0\ &quot;€&quot;_-;_-* &quot;-&quot;??\ &quot;€&quot;_-;_-@_-"/>
    </dxf>
    <dxf>
      <font>
        <b val="0"/>
        <i val="0"/>
        <strike val="0"/>
        <condense val="0"/>
        <extend val="0"/>
        <outline val="0"/>
        <shadow val="0"/>
        <u val="none"/>
        <vertAlign val="baseline"/>
        <sz val="11"/>
        <color theme="1"/>
        <name val="Calibri"/>
        <scheme val="minor"/>
      </font>
      <numFmt numFmtId="165" formatCode="_-* #,##0\ &quot;€&quot;_-;\-* #,##0\ &quot;€&quot;_-;_-* &quot;-&quot;??\ &quot;€&quot;_-;_-@_-"/>
    </dxf>
    <dxf>
      <font>
        <b val="0"/>
        <i val="0"/>
        <strike val="0"/>
        <condense val="0"/>
        <extend val="0"/>
        <outline val="0"/>
        <shadow val="0"/>
        <u val="none"/>
        <vertAlign val="baseline"/>
        <sz val="11"/>
        <color theme="1"/>
        <name val="Calibri"/>
        <scheme val="minor"/>
      </font>
      <numFmt numFmtId="165" formatCode="_-* #,##0\ &quot;€&quot;_-;\-* #,##0\ &quot;€&quot;_-;_-* &quot;-&quot;??\ &quot;€&quot;_-;_-@_-"/>
    </dxf>
    <dxf>
      <numFmt numFmtId="165" formatCode="_-* #,##0\ &quot;€&quot;_-;\-* #,##0\ &quot;€&quot;_-;_-* &quot;-&quot;??\ &quot;€&quot;_-;_-@_-"/>
    </dxf>
    <dxf>
      <alignment horizontal="general" vertical="bottom" textRotation="0" wrapText="1" indent="0" justifyLastLine="0" shrinkToFit="0" readingOrder="0"/>
    </dxf>
    <dxf>
      <font>
        <color theme="0"/>
      </font>
    </dxf>
    <dxf>
      <font>
        <color theme="0"/>
      </font>
    </dxf>
  </dxfs>
  <tableStyles count="0" defaultTableStyle="TableStyleMedium9" defaultPivotStyle="PivotStyleLight16"/>
  <colors>
    <mruColors>
      <color rgb="FF735D9F"/>
      <color rgb="FFF1F113"/>
      <color rgb="FFE9E7C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1"/>
          <c:tx>
            <c:strRef>
              <c:f>'4. Calibrage FAU Ex DG'!$AE$5</c:f>
              <c:strCache>
                <c:ptCount val="1"/>
                <c:pt idx="0">
                  <c:v>FAU Recalibré  (hors ATU gynéco)</c:v>
                </c:pt>
              </c:strCache>
            </c:strRef>
          </c:tx>
          <c:spPr>
            <a:ln w="28575">
              <a:noFill/>
            </a:ln>
          </c:spPr>
          <c:marker>
            <c:symbol val="dash"/>
            <c:size val="7"/>
          </c:marker>
          <c:xVal>
            <c:numRef>
              <c:f>'4. Calibrage FAU Ex DG'!$A$6:$A$151</c:f>
              <c:numCache>
                <c:formatCode>General</c:formatCode>
                <c:ptCount val="146"/>
                <c:pt idx="0">
                  <c:v>5000</c:v>
                </c:pt>
                <c:pt idx="1">
                  <c:v>6000</c:v>
                </c:pt>
                <c:pt idx="2">
                  <c:v>7000</c:v>
                </c:pt>
                <c:pt idx="3">
                  <c:v>8000</c:v>
                </c:pt>
                <c:pt idx="4">
                  <c:v>9000</c:v>
                </c:pt>
                <c:pt idx="5">
                  <c:v>10000</c:v>
                </c:pt>
                <c:pt idx="6">
                  <c:v>11000</c:v>
                </c:pt>
                <c:pt idx="7">
                  <c:v>12000</c:v>
                </c:pt>
                <c:pt idx="8">
                  <c:v>13000</c:v>
                </c:pt>
                <c:pt idx="9">
                  <c:v>14000</c:v>
                </c:pt>
                <c:pt idx="10">
                  <c:v>15000</c:v>
                </c:pt>
                <c:pt idx="11">
                  <c:v>16000</c:v>
                </c:pt>
                <c:pt idx="12">
                  <c:v>17000</c:v>
                </c:pt>
                <c:pt idx="13">
                  <c:v>18000</c:v>
                </c:pt>
                <c:pt idx="14">
                  <c:v>19000</c:v>
                </c:pt>
                <c:pt idx="15">
                  <c:v>20000</c:v>
                </c:pt>
                <c:pt idx="16">
                  <c:v>21000</c:v>
                </c:pt>
                <c:pt idx="17">
                  <c:v>22000</c:v>
                </c:pt>
                <c:pt idx="18">
                  <c:v>23000</c:v>
                </c:pt>
                <c:pt idx="19">
                  <c:v>24000</c:v>
                </c:pt>
                <c:pt idx="20">
                  <c:v>25000</c:v>
                </c:pt>
                <c:pt idx="21">
                  <c:v>26000</c:v>
                </c:pt>
                <c:pt idx="22">
                  <c:v>27000</c:v>
                </c:pt>
                <c:pt idx="23">
                  <c:v>28000</c:v>
                </c:pt>
                <c:pt idx="24">
                  <c:v>29000</c:v>
                </c:pt>
                <c:pt idx="25">
                  <c:v>30000</c:v>
                </c:pt>
                <c:pt idx="26">
                  <c:v>31000</c:v>
                </c:pt>
                <c:pt idx="27">
                  <c:v>32000</c:v>
                </c:pt>
                <c:pt idx="28">
                  <c:v>33000</c:v>
                </c:pt>
                <c:pt idx="29">
                  <c:v>34000</c:v>
                </c:pt>
                <c:pt idx="30">
                  <c:v>35000</c:v>
                </c:pt>
                <c:pt idx="31">
                  <c:v>36000</c:v>
                </c:pt>
                <c:pt idx="32">
                  <c:v>37000</c:v>
                </c:pt>
                <c:pt idx="33">
                  <c:v>38000</c:v>
                </c:pt>
                <c:pt idx="34">
                  <c:v>39000</c:v>
                </c:pt>
                <c:pt idx="35">
                  <c:v>40000</c:v>
                </c:pt>
                <c:pt idx="36">
                  <c:v>41000</c:v>
                </c:pt>
                <c:pt idx="37">
                  <c:v>42000</c:v>
                </c:pt>
                <c:pt idx="38">
                  <c:v>43000</c:v>
                </c:pt>
                <c:pt idx="39">
                  <c:v>44000</c:v>
                </c:pt>
                <c:pt idx="40">
                  <c:v>45000</c:v>
                </c:pt>
                <c:pt idx="41">
                  <c:v>46000</c:v>
                </c:pt>
                <c:pt idx="42">
                  <c:v>47000</c:v>
                </c:pt>
                <c:pt idx="43">
                  <c:v>48000</c:v>
                </c:pt>
                <c:pt idx="44">
                  <c:v>49000</c:v>
                </c:pt>
                <c:pt idx="45">
                  <c:v>50000</c:v>
                </c:pt>
                <c:pt idx="46">
                  <c:v>51000</c:v>
                </c:pt>
                <c:pt idx="47">
                  <c:v>52000</c:v>
                </c:pt>
                <c:pt idx="48">
                  <c:v>53000</c:v>
                </c:pt>
                <c:pt idx="49">
                  <c:v>54000</c:v>
                </c:pt>
                <c:pt idx="50">
                  <c:v>55000</c:v>
                </c:pt>
                <c:pt idx="51">
                  <c:v>56000</c:v>
                </c:pt>
                <c:pt idx="52">
                  <c:v>57000</c:v>
                </c:pt>
                <c:pt idx="53">
                  <c:v>58000</c:v>
                </c:pt>
                <c:pt idx="54">
                  <c:v>59000</c:v>
                </c:pt>
                <c:pt idx="55">
                  <c:v>60000</c:v>
                </c:pt>
                <c:pt idx="56">
                  <c:v>61000</c:v>
                </c:pt>
                <c:pt idx="57">
                  <c:v>62000</c:v>
                </c:pt>
                <c:pt idx="58">
                  <c:v>63000</c:v>
                </c:pt>
                <c:pt idx="59">
                  <c:v>64000</c:v>
                </c:pt>
                <c:pt idx="60">
                  <c:v>65000</c:v>
                </c:pt>
                <c:pt idx="61">
                  <c:v>66000</c:v>
                </c:pt>
                <c:pt idx="62">
                  <c:v>67000</c:v>
                </c:pt>
                <c:pt idx="63">
                  <c:v>68000</c:v>
                </c:pt>
                <c:pt idx="64">
                  <c:v>69000</c:v>
                </c:pt>
                <c:pt idx="65">
                  <c:v>70000</c:v>
                </c:pt>
                <c:pt idx="66">
                  <c:v>71000</c:v>
                </c:pt>
                <c:pt idx="67">
                  <c:v>72000</c:v>
                </c:pt>
                <c:pt idx="68">
                  <c:v>73000</c:v>
                </c:pt>
                <c:pt idx="69">
                  <c:v>74000</c:v>
                </c:pt>
                <c:pt idx="70">
                  <c:v>75000</c:v>
                </c:pt>
                <c:pt idx="71">
                  <c:v>76000</c:v>
                </c:pt>
                <c:pt idx="72">
                  <c:v>77000</c:v>
                </c:pt>
                <c:pt idx="73">
                  <c:v>78000</c:v>
                </c:pt>
                <c:pt idx="74">
                  <c:v>79000</c:v>
                </c:pt>
                <c:pt idx="75">
                  <c:v>80000</c:v>
                </c:pt>
                <c:pt idx="76">
                  <c:v>81000</c:v>
                </c:pt>
                <c:pt idx="77">
                  <c:v>82000</c:v>
                </c:pt>
                <c:pt idx="78">
                  <c:v>83000</c:v>
                </c:pt>
                <c:pt idx="79">
                  <c:v>84000</c:v>
                </c:pt>
                <c:pt idx="80">
                  <c:v>85000</c:v>
                </c:pt>
                <c:pt idx="81">
                  <c:v>86000</c:v>
                </c:pt>
                <c:pt idx="82">
                  <c:v>87000</c:v>
                </c:pt>
                <c:pt idx="83">
                  <c:v>88000</c:v>
                </c:pt>
                <c:pt idx="84">
                  <c:v>89000</c:v>
                </c:pt>
                <c:pt idx="85">
                  <c:v>90000</c:v>
                </c:pt>
                <c:pt idx="86">
                  <c:v>91000</c:v>
                </c:pt>
                <c:pt idx="87">
                  <c:v>92000</c:v>
                </c:pt>
                <c:pt idx="88">
                  <c:v>93000</c:v>
                </c:pt>
                <c:pt idx="89">
                  <c:v>94000</c:v>
                </c:pt>
                <c:pt idx="90">
                  <c:v>95000</c:v>
                </c:pt>
                <c:pt idx="91">
                  <c:v>96000</c:v>
                </c:pt>
                <c:pt idx="92">
                  <c:v>97000</c:v>
                </c:pt>
                <c:pt idx="93">
                  <c:v>98000</c:v>
                </c:pt>
                <c:pt idx="94">
                  <c:v>99000</c:v>
                </c:pt>
                <c:pt idx="95">
                  <c:v>100000</c:v>
                </c:pt>
              </c:numCache>
            </c:numRef>
          </c:xVal>
          <c:yVal>
            <c:numRef>
              <c:f>'4. Calibrage FAU Ex DG'!$AE$6:$AE$151</c:f>
              <c:numCache>
                <c:formatCode>_("€"* #,##0.00_);_("€"* \(#,##0.00\);_("€"* "-"??_);_(@_)</c:formatCode>
                <c:ptCount val="146"/>
                <c:pt idx="0">
                  <c:v>730000</c:v>
                </c:pt>
                <c:pt idx="1">
                  <c:v>730000</c:v>
                </c:pt>
                <c:pt idx="2">
                  <c:v>730000</c:v>
                </c:pt>
                <c:pt idx="3">
                  <c:v>730000</c:v>
                </c:pt>
                <c:pt idx="4">
                  <c:v>730000</c:v>
                </c:pt>
                <c:pt idx="5">
                  <c:v>730000</c:v>
                </c:pt>
                <c:pt idx="6">
                  <c:v>730000</c:v>
                </c:pt>
                <c:pt idx="7">
                  <c:v>946100</c:v>
                </c:pt>
                <c:pt idx="8">
                  <c:v>946100</c:v>
                </c:pt>
                <c:pt idx="9">
                  <c:v>946100</c:v>
                </c:pt>
                <c:pt idx="10">
                  <c:v>946100</c:v>
                </c:pt>
                <c:pt idx="11">
                  <c:v>1112200</c:v>
                </c:pt>
                <c:pt idx="12">
                  <c:v>1112200</c:v>
                </c:pt>
                <c:pt idx="13">
                  <c:v>1112200</c:v>
                </c:pt>
                <c:pt idx="14">
                  <c:v>1278300</c:v>
                </c:pt>
                <c:pt idx="15">
                  <c:v>1278300</c:v>
                </c:pt>
                <c:pt idx="16">
                  <c:v>1278300</c:v>
                </c:pt>
                <c:pt idx="17">
                  <c:v>1444400</c:v>
                </c:pt>
                <c:pt idx="18">
                  <c:v>1444400</c:v>
                </c:pt>
                <c:pt idx="19">
                  <c:v>1444400</c:v>
                </c:pt>
                <c:pt idx="20">
                  <c:v>1444400</c:v>
                </c:pt>
                <c:pt idx="21">
                  <c:v>1610500</c:v>
                </c:pt>
                <c:pt idx="22">
                  <c:v>1610500</c:v>
                </c:pt>
                <c:pt idx="23">
                  <c:v>1610500</c:v>
                </c:pt>
                <c:pt idx="24">
                  <c:v>1776600</c:v>
                </c:pt>
                <c:pt idx="25">
                  <c:v>1776600</c:v>
                </c:pt>
                <c:pt idx="26">
                  <c:v>1776600</c:v>
                </c:pt>
                <c:pt idx="27">
                  <c:v>1942700</c:v>
                </c:pt>
                <c:pt idx="28">
                  <c:v>1942700</c:v>
                </c:pt>
                <c:pt idx="29">
                  <c:v>1942700</c:v>
                </c:pt>
                <c:pt idx="30">
                  <c:v>1942700</c:v>
                </c:pt>
                <c:pt idx="31">
                  <c:v>2108800</c:v>
                </c:pt>
                <c:pt idx="32">
                  <c:v>2108800</c:v>
                </c:pt>
                <c:pt idx="33">
                  <c:v>2108800</c:v>
                </c:pt>
                <c:pt idx="34">
                  <c:v>2274900</c:v>
                </c:pt>
                <c:pt idx="35">
                  <c:v>2274900</c:v>
                </c:pt>
                <c:pt idx="36">
                  <c:v>2274900</c:v>
                </c:pt>
                <c:pt idx="37">
                  <c:v>2441000</c:v>
                </c:pt>
                <c:pt idx="38">
                  <c:v>2441000</c:v>
                </c:pt>
                <c:pt idx="39">
                  <c:v>2441000</c:v>
                </c:pt>
                <c:pt idx="40">
                  <c:v>2441000</c:v>
                </c:pt>
                <c:pt idx="41">
                  <c:v>2607100</c:v>
                </c:pt>
                <c:pt idx="42">
                  <c:v>2607100</c:v>
                </c:pt>
                <c:pt idx="43">
                  <c:v>2607100</c:v>
                </c:pt>
                <c:pt idx="44">
                  <c:v>2773200</c:v>
                </c:pt>
                <c:pt idx="45">
                  <c:v>2773200</c:v>
                </c:pt>
                <c:pt idx="46">
                  <c:v>2773200</c:v>
                </c:pt>
                <c:pt idx="47">
                  <c:v>2939300</c:v>
                </c:pt>
                <c:pt idx="48">
                  <c:v>2939300</c:v>
                </c:pt>
                <c:pt idx="49">
                  <c:v>2939300</c:v>
                </c:pt>
                <c:pt idx="50">
                  <c:v>2939300</c:v>
                </c:pt>
                <c:pt idx="51">
                  <c:v>3105400</c:v>
                </c:pt>
                <c:pt idx="52">
                  <c:v>3105400</c:v>
                </c:pt>
                <c:pt idx="53">
                  <c:v>3105400</c:v>
                </c:pt>
                <c:pt idx="54">
                  <c:v>3271500</c:v>
                </c:pt>
                <c:pt idx="55">
                  <c:v>3271500</c:v>
                </c:pt>
                <c:pt idx="56">
                  <c:v>3271500</c:v>
                </c:pt>
                <c:pt idx="57">
                  <c:v>3437600</c:v>
                </c:pt>
                <c:pt idx="58">
                  <c:v>3437600</c:v>
                </c:pt>
                <c:pt idx="59">
                  <c:v>3437600</c:v>
                </c:pt>
                <c:pt idx="60">
                  <c:v>3437600</c:v>
                </c:pt>
                <c:pt idx="61">
                  <c:v>3603700</c:v>
                </c:pt>
                <c:pt idx="62">
                  <c:v>3603700</c:v>
                </c:pt>
                <c:pt idx="63">
                  <c:v>3603700</c:v>
                </c:pt>
                <c:pt idx="64">
                  <c:v>3769800</c:v>
                </c:pt>
                <c:pt idx="65">
                  <c:v>3769800</c:v>
                </c:pt>
                <c:pt idx="66">
                  <c:v>3769800</c:v>
                </c:pt>
                <c:pt idx="67">
                  <c:v>3935900</c:v>
                </c:pt>
                <c:pt idx="68">
                  <c:v>3935900</c:v>
                </c:pt>
                <c:pt idx="69">
                  <c:v>3935900</c:v>
                </c:pt>
                <c:pt idx="70">
                  <c:v>3935900</c:v>
                </c:pt>
                <c:pt idx="71">
                  <c:v>4102000</c:v>
                </c:pt>
                <c:pt idx="72">
                  <c:v>4102000</c:v>
                </c:pt>
                <c:pt idx="73">
                  <c:v>4102000</c:v>
                </c:pt>
                <c:pt idx="74">
                  <c:v>4268100</c:v>
                </c:pt>
                <c:pt idx="75">
                  <c:v>4268100</c:v>
                </c:pt>
                <c:pt idx="76">
                  <c:v>4268100</c:v>
                </c:pt>
                <c:pt idx="77">
                  <c:v>4434200</c:v>
                </c:pt>
                <c:pt idx="78">
                  <c:v>4434200</c:v>
                </c:pt>
                <c:pt idx="79">
                  <c:v>4434200</c:v>
                </c:pt>
                <c:pt idx="80">
                  <c:v>4434200</c:v>
                </c:pt>
                <c:pt idx="81">
                  <c:v>4600300</c:v>
                </c:pt>
                <c:pt idx="82">
                  <c:v>4600300</c:v>
                </c:pt>
                <c:pt idx="83">
                  <c:v>4600300</c:v>
                </c:pt>
                <c:pt idx="84">
                  <c:v>4766400</c:v>
                </c:pt>
                <c:pt idx="85">
                  <c:v>4766400</c:v>
                </c:pt>
                <c:pt idx="86">
                  <c:v>4766400</c:v>
                </c:pt>
                <c:pt idx="87">
                  <c:v>4932500</c:v>
                </c:pt>
                <c:pt idx="88">
                  <c:v>4932500</c:v>
                </c:pt>
                <c:pt idx="89">
                  <c:v>4932500</c:v>
                </c:pt>
                <c:pt idx="90">
                  <c:v>4932500</c:v>
                </c:pt>
                <c:pt idx="91">
                  <c:v>5098600</c:v>
                </c:pt>
                <c:pt idx="92">
                  <c:v>5098600</c:v>
                </c:pt>
                <c:pt idx="93">
                  <c:v>5098600</c:v>
                </c:pt>
                <c:pt idx="94">
                  <c:v>5264700</c:v>
                </c:pt>
                <c:pt idx="95">
                  <c:v>5264700</c:v>
                </c:pt>
              </c:numCache>
            </c:numRef>
          </c:yVal>
          <c:smooth val="0"/>
        </c:ser>
        <c:dLbls>
          <c:showLegendKey val="0"/>
          <c:showVal val="0"/>
          <c:showCatName val="0"/>
          <c:showSerName val="0"/>
          <c:showPercent val="0"/>
          <c:showBubbleSize val="0"/>
        </c:dLbls>
        <c:axId val="91582848"/>
        <c:axId val="91584384"/>
      </c:scatterChart>
      <c:scatterChart>
        <c:scatterStyle val="smoothMarker"/>
        <c:varyColors val="0"/>
        <c:ser>
          <c:idx val="0"/>
          <c:order val="0"/>
          <c:tx>
            <c:strRef>
              <c:f>'4. Calibrage FAU Ex DG'!$AC$5</c:f>
              <c:strCache>
                <c:ptCount val="1"/>
                <c:pt idx="0">
                  <c:v>Besoin de FAU</c:v>
                </c:pt>
              </c:strCache>
            </c:strRef>
          </c:tx>
          <c:marker>
            <c:symbol val="none"/>
          </c:marker>
          <c:xVal>
            <c:numRef>
              <c:f>'4. Calibrage FAU Ex DG'!$A$6:$A$151</c:f>
              <c:numCache>
                <c:formatCode>General</c:formatCode>
                <c:ptCount val="146"/>
                <c:pt idx="0">
                  <c:v>5000</c:v>
                </c:pt>
                <c:pt idx="1">
                  <c:v>6000</c:v>
                </c:pt>
                <c:pt idx="2">
                  <c:v>7000</c:v>
                </c:pt>
                <c:pt idx="3">
                  <c:v>8000</c:v>
                </c:pt>
                <c:pt idx="4">
                  <c:v>9000</c:v>
                </c:pt>
                <c:pt idx="5">
                  <c:v>10000</c:v>
                </c:pt>
                <c:pt idx="6">
                  <c:v>11000</c:v>
                </c:pt>
                <c:pt idx="7">
                  <c:v>12000</c:v>
                </c:pt>
                <c:pt idx="8">
                  <c:v>13000</c:v>
                </c:pt>
                <c:pt idx="9">
                  <c:v>14000</c:v>
                </c:pt>
                <c:pt idx="10">
                  <c:v>15000</c:v>
                </c:pt>
                <c:pt idx="11">
                  <c:v>16000</c:v>
                </c:pt>
                <c:pt idx="12">
                  <c:v>17000</c:v>
                </c:pt>
                <c:pt idx="13">
                  <c:v>18000</c:v>
                </c:pt>
                <c:pt idx="14">
                  <c:v>19000</c:v>
                </c:pt>
                <c:pt idx="15">
                  <c:v>20000</c:v>
                </c:pt>
                <c:pt idx="16">
                  <c:v>21000</c:v>
                </c:pt>
                <c:pt idx="17">
                  <c:v>22000</c:v>
                </c:pt>
                <c:pt idx="18">
                  <c:v>23000</c:v>
                </c:pt>
                <c:pt idx="19">
                  <c:v>24000</c:v>
                </c:pt>
                <c:pt idx="20">
                  <c:v>25000</c:v>
                </c:pt>
                <c:pt idx="21">
                  <c:v>26000</c:v>
                </c:pt>
                <c:pt idx="22">
                  <c:v>27000</c:v>
                </c:pt>
                <c:pt idx="23">
                  <c:v>28000</c:v>
                </c:pt>
                <c:pt idx="24">
                  <c:v>29000</c:v>
                </c:pt>
                <c:pt idx="25">
                  <c:v>30000</c:v>
                </c:pt>
                <c:pt idx="26">
                  <c:v>31000</c:v>
                </c:pt>
                <c:pt idx="27">
                  <c:v>32000</c:v>
                </c:pt>
                <c:pt idx="28">
                  <c:v>33000</c:v>
                </c:pt>
                <c:pt idx="29">
                  <c:v>34000</c:v>
                </c:pt>
                <c:pt idx="30">
                  <c:v>35000</c:v>
                </c:pt>
                <c:pt idx="31">
                  <c:v>36000</c:v>
                </c:pt>
                <c:pt idx="32">
                  <c:v>37000</c:v>
                </c:pt>
                <c:pt idx="33">
                  <c:v>38000</c:v>
                </c:pt>
                <c:pt idx="34">
                  <c:v>39000</c:v>
                </c:pt>
                <c:pt idx="35">
                  <c:v>40000</c:v>
                </c:pt>
                <c:pt idx="36">
                  <c:v>41000</c:v>
                </c:pt>
                <c:pt idx="37">
                  <c:v>42000</c:v>
                </c:pt>
                <c:pt idx="38">
                  <c:v>43000</c:v>
                </c:pt>
                <c:pt idx="39">
                  <c:v>44000</c:v>
                </c:pt>
                <c:pt idx="40">
                  <c:v>45000</c:v>
                </c:pt>
                <c:pt idx="41">
                  <c:v>46000</c:v>
                </c:pt>
                <c:pt idx="42">
                  <c:v>47000</c:v>
                </c:pt>
                <c:pt idx="43">
                  <c:v>48000</c:v>
                </c:pt>
                <c:pt idx="44">
                  <c:v>49000</c:v>
                </c:pt>
                <c:pt idx="45">
                  <c:v>50000</c:v>
                </c:pt>
                <c:pt idx="46">
                  <c:v>51000</c:v>
                </c:pt>
                <c:pt idx="47">
                  <c:v>52000</c:v>
                </c:pt>
                <c:pt idx="48">
                  <c:v>53000</c:v>
                </c:pt>
                <c:pt idx="49">
                  <c:v>54000</c:v>
                </c:pt>
                <c:pt idx="50">
                  <c:v>55000</c:v>
                </c:pt>
                <c:pt idx="51">
                  <c:v>56000</c:v>
                </c:pt>
                <c:pt idx="52">
                  <c:v>57000</c:v>
                </c:pt>
                <c:pt idx="53">
                  <c:v>58000</c:v>
                </c:pt>
                <c:pt idx="54">
                  <c:v>59000</c:v>
                </c:pt>
                <c:pt idx="55">
                  <c:v>60000</c:v>
                </c:pt>
                <c:pt idx="56">
                  <c:v>61000</c:v>
                </c:pt>
                <c:pt idx="57">
                  <c:v>62000</c:v>
                </c:pt>
                <c:pt idx="58">
                  <c:v>63000</c:v>
                </c:pt>
                <c:pt idx="59">
                  <c:v>64000</c:v>
                </c:pt>
                <c:pt idx="60">
                  <c:v>65000</c:v>
                </c:pt>
                <c:pt idx="61">
                  <c:v>66000</c:v>
                </c:pt>
                <c:pt idx="62">
                  <c:v>67000</c:v>
                </c:pt>
                <c:pt idx="63">
                  <c:v>68000</c:v>
                </c:pt>
                <c:pt idx="64">
                  <c:v>69000</c:v>
                </c:pt>
                <c:pt idx="65">
                  <c:v>70000</c:v>
                </c:pt>
                <c:pt idx="66">
                  <c:v>71000</c:v>
                </c:pt>
                <c:pt idx="67">
                  <c:v>72000</c:v>
                </c:pt>
                <c:pt idx="68">
                  <c:v>73000</c:v>
                </c:pt>
                <c:pt idx="69">
                  <c:v>74000</c:v>
                </c:pt>
                <c:pt idx="70">
                  <c:v>75000</c:v>
                </c:pt>
                <c:pt idx="71">
                  <c:v>76000</c:v>
                </c:pt>
                <c:pt idx="72">
                  <c:v>77000</c:v>
                </c:pt>
                <c:pt idx="73">
                  <c:v>78000</c:v>
                </c:pt>
                <c:pt idx="74">
                  <c:v>79000</c:v>
                </c:pt>
                <c:pt idx="75">
                  <c:v>80000</c:v>
                </c:pt>
                <c:pt idx="76">
                  <c:v>81000</c:v>
                </c:pt>
                <c:pt idx="77">
                  <c:v>82000</c:v>
                </c:pt>
                <c:pt idx="78">
                  <c:v>83000</c:v>
                </c:pt>
                <c:pt idx="79">
                  <c:v>84000</c:v>
                </c:pt>
                <c:pt idx="80">
                  <c:v>85000</c:v>
                </c:pt>
                <c:pt idx="81">
                  <c:v>86000</c:v>
                </c:pt>
                <c:pt idx="82">
                  <c:v>87000</c:v>
                </c:pt>
                <c:pt idx="83">
                  <c:v>88000</c:v>
                </c:pt>
                <c:pt idx="84">
                  <c:v>89000</c:v>
                </c:pt>
                <c:pt idx="85">
                  <c:v>90000</c:v>
                </c:pt>
                <c:pt idx="86">
                  <c:v>91000</c:v>
                </c:pt>
                <c:pt idx="87">
                  <c:v>92000</c:v>
                </c:pt>
                <c:pt idx="88">
                  <c:v>93000</c:v>
                </c:pt>
                <c:pt idx="89">
                  <c:v>94000</c:v>
                </c:pt>
                <c:pt idx="90">
                  <c:v>95000</c:v>
                </c:pt>
                <c:pt idx="91">
                  <c:v>96000</c:v>
                </c:pt>
                <c:pt idx="92">
                  <c:v>97000</c:v>
                </c:pt>
                <c:pt idx="93">
                  <c:v>98000</c:v>
                </c:pt>
                <c:pt idx="94">
                  <c:v>99000</c:v>
                </c:pt>
                <c:pt idx="95">
                  <c:v>100000</c:v>
                </c:pt>
              </c:numCache>
            </c:numRef>
          </c:xVal>
          <c:yVal>
            <c:numRef>
              <c:f>'4. Calibrage FAU Ex DG'!$AC$6:$AC$151</c:f>
              <c:numCache>
                <c:formatCode>"€"#,##0.00_);[Red]\("€"#,##0.00\)</c:formatCode>
                <c:ptCount val="146"/>
                <c:pt idx="0">
                  <c:v>802818.5671643177</c:v>
                </c:pt>
                <c:pt idx="1">
                  <c:v>768435.76053595799</c:v>
                </c:pt>
                <c:pt idx="2">
                  <c:v>736675.85553442244</c:v>
                </c:pt>
                <c:pt idx="3">
                  <c:v>726104.90767574345</c:v>
                </c:pt>
                <c:pt idx="4">
                  <c:v>734074.29731706483</c:v>
                </c:pt>
                <c:pt idx="5">
                  <c:v>742043.6869583861</c:v>
                </c:pt>
                <c:pt idx="6">
                  <c:v>752548.79088542191</c:v>
                </c:pt>
                <c:pt idx="7">
                  <c:v>852780.08528864756</c:v>
                </c:pt>
                <c:pt idx="8">
                  <c:v>903011.37969187414</c:v>
                </c:pt>
                <c:pt idx="9">
                  <c:v>953242.67409510026</c:v>
                </c:pt>
                <c:pt idx="10">
                  <c:v>1003473.9684983264</c:v>
                </c:pt>
                <c:pt idx="11">
                  <c:v>1053705.2629015523</c:v>
                </c:pt>
                <c:pt idx="12">
                  <c:v>1103936.5573047786</c:v>
                </c:pt>
                <c:pt idx="13">
                  <c:v>1154167.8517080052</c:v>
                </c:pt>
                <c:pt idx="14">
                  <c:v>1204399.1461112313</c:v>
                </c:pt>
                <c:pt idx="15">
                  <c:v>1254630.4405144569</c:v>
                </c:pt>
                <c:pt idx="16">
                  <c:v>1304861.7349176831</c:v>
                </c:pt>
                <c:pt idx="17">
                  <c:v>1355093.0293209092</c:v>
                </c:pt>
                <c:pt idx="18">
                  <c:v>1405324.3237241362</c:v>
                </c:pt>
                <c:pt idx="19">
                  <c:v>1455555.6181273609</c:v>
                </c:pt>
                <c:pt idx="20">
                  <c:v>1505786.912530588</c:v>
                </c:pt>
                <c:pt idx="21">
                  <c:v>1556018.2069338141</c:v>
                </c:pt>
                <c:pt idx="22">
                  <c:v>1606249.5013370398</c:v>
                </c:pt>
                <c:pt idx="23">
                  <c:v>1656480.7957402654</c:v>
                </c:pt>
                <c:pt idx="24">
                  <c:v>1706712.0901434924</c:v>
                </c:pt>
                <c:pt idx="25">
                  <c:v>1756943.3845467186</c:v>
                </c:pt>
                <c:pt idx="26">
                  <c:v>1807174.6789499447</c:v>
                </c:pt>
                <c:pt idx="27">
                  <c:v>1857405.9733531703</c:v>
                </c:pt>
                <c:pt idx="28">
                  <c:v>1907637.2677563974</c:v>
                </c:pt>
                <c:pt idx="29">
                  <c:v>1957868.5621596221</c:v>
                </c:pt>
                <c:pt idx="30">
                  <c:v>2008099.8565628487</c:v>
                </c:pt>
                <c:pt idx="31">
                  <c:v>2058331.1509660743</c:v>
                </c:pt>
                <c:pt idx="32">
                  <c:v>2108562.4453693014</c:v>
                </c:pt>
                <c:pt idx="33">
                  <c:v>2158793.7397725275</c:v>
                </c:pt>
                <c:pt idx="34">
                  <c:v>2209025.0341757527</c:v>
                </c:pt>
                <c:pt idx="35">
                  <c:v>2259256.3285789797</c:v>
                </c:pt>
                <c:pt idx="36">
                  <c:v>2309487.6229822049</c:v>
                </c:pt>
                <c:pt idx="37">
                  <c:v>2359718.9173854319</c:v>
                </c:pt>
                <c:pt idx="38">
                  <c:v>2409950.211788659</c:v>
                </c:pt>
                <c:pt idx="39">
                  <c:v>2460181.5061918842</c:v>
                </c:pt>
                <c:pt idx="40">
                  <c:v>2510412.8005951103</c:v>
                </c:pt>
                <c:pt idx="41">
                  <c:v>2560644.0949983364</c:v>
                </c:pt>
                <c:pt idx="42">
                  <c:v>2610875.3894015616</c:v>
                </c:pt>
                <c:pt idx="43">
                  <c:v>2661106.6838047877</c:v>
                </c:pt>
                <c:pt idx="44">
                  <c:v>2711337.9782080147</c:v>
                </c:pt>
                <c:pt idx="45">
                  <c:v>2761569.2726112418</c:v>
                </c:pt>
                <c:pt idx="46">
                  <c:v>2811800.5670144679</c:v>
                </c:pt>
                <c:pt idx="47">
                  <c:v>2862031.861417694</c:v>
                </c:pt>
                <c:pt idx="48">
                  <c:v>2912263.1558209201</c:v>
                </c:pt>
                <c:pt idx="49">
                  <c:v>2962494.4502241453</c:v>
                </c:pt>
                <c:pt idx="50">
                  <c:v>3012725.7446273714</c:v>
                </c:pt>
                <c:pt idx="51">
                  <c:v>3062957.0390305985</c:v>
                </c:pt>
                <c:pt idx="52">
                  <c:v>3113188.3334338218</c:v>
                </c:pt>
                <c:pt idx="53">
                  <c:v>3163419.6278370507</c:v>
                </c:pt>
                <c:pt idx="54">
                  <c:v>3213650.9222402759</c:v>
                </c:pt>
                <c:pt idx="55">
                  <c:v>3263882.2166435029</c:v>
                </c:pt>
                <c:pt idx="56">
                  <c:v>3314113.51104673</c:v>
                </c:pt>
                <c:pt idx="57">
                  <c:v>3364344.8054499552</c:v>
                </c:pt>
                <c:pt idx="58">
                  <c:v>3414576.0998531794</c:v>
                </c:pt>
                <c:pt idx="59">
                  <c:v>3464807.3942564065</c:v>
                </c:pt>
                <c:pt idx="60">
                  <c:v>3515038.6886596344</c:v>
                </c:pt>
                <c:pt idx="61">
                  <c:v>3565269.9830628587</c:v>
                </c:pt>
                <c:pt idx="62">
                  <c:v>3615501.2774660867</c:v>
                </c:pt>
                <c:pt idx="63">
                  <c:v>3665732.5718693081</c:v>
                </c:pt>
                <c:pt idx="64">
                  <c:v>3715963.866272537</c:v>
                </c:pt>
                <c:pt idx="65">
                  <c:v>3766195.1606757632</c:v>
                </c:pt>
                <c:pt idx="66">
                  <c:v>3816426.4550789893</c:v>
                </c:pt>
                <c:pt idx="67">
                  <c:v>3866657.7494822182</c:v>
                </c:pt>
                <c:pt idx="68">
                  <c:v>3916889.0438854396</c:v>
                </c:pt>
                <c:pt idx="69">
                  <c:v>3967120.3382886667</c:v>
                </c:pt>
                <c:pt idx="70">
                  <c:v>4017351.6326918937</c:v>
                </c:pt>
                <c:pt idx="71">
                  <c:v>4067582.9270951208</c:v>
                </c:pt>
                <c:pt idx="72">
                  <c:v>4117814.221498346</c:v>
                </c:pt>
                <c:pt idx="73">
                  <c:v>4168045.5159015711</c:v>
                </c:pt>
                <c:pt idx="74">
                  <c:v>4218276.8103048</c:v>
                </c:pt>
                <c:pt idx="75">
                  <c:v>4268508.1047080252</c:v>
                </c:pt>
                <c:pt idx="76">
                  <c:v>4318739.3991112486</c:v>
                </c:pt>
                <c:pt idx="77">
                  <c:v>4368970.6935144756</c:v>
                </c:pt>
                <c:pt idx="78">
                  <c:v>4419201.9879177026</c:v>
                </c:pt>
                <c:pt idx="79">
                  <c:v>4469433.2823209297</c:v>
                </c:pt>
                <c:pt idx="80">
                  <c:v>4519664.576724153</c:v>
                </c:pt>
                <c:pt idx="81">
                  <c:v>4569895.8711273838</c:v>
                </c:pt>
                <c:pt idx="82">
                  <c:v>4620127.1655306071</c:v>
                </c:pt>
                <c:pt idx="83">
                  <c:v>4670358.4599338323</c:v>
                </c:pt>
                <c:pt idx="84">
                  <c:v>4720589.7543370593</c:v>
                </c:pt>
                <c:pt idx="85">
                  <c:v>4770821.0487402864</c:v>
                </c:pt>
                <c:pt idx="86">
                  <c:v>4821052.3431435134</c:v>
                </c:pt>
                <c:pt idx="87">
                  <c:v>4871283.6375467386</c:v>
                </c:pt>
                <c:pt idx="88">
                  <c:v>4921514.9319499657</c:v>
                </c:pt>
                <c:pt idx="89">
                  <c:v>4971746.2263531908</c:v>
                </c:pt>
                <c:pt idx="90">
                  <c:v>5021977.5207564179</c:v>
                </c:pt>
                <c:pt idx="91">
                  <c:v>5072208.8151596412</c:v>
                </c:pt>
                <c:pt idx="92">
                  <c:v>5122440.1095628683</c:v>
                </c:pt>
                <c:pt idx="93">
                  <c:v>5172671.4039660953</c:v>
                </c:pt>
                <c:pt idx="94">
                  <c:v>5222902.6983693205</c:v>
                </c:pt>
                <c:pt idx="95">
                  <c:v>5273133.9927725494</c:v>
                </c:pt>
              </c:numCache>
            </c:numRef>
          </c:yVal>
          <c:smooth val="1"/>
        </c:ser>
        <c:dLbls>
          <c:showLegendKey val="0"/>
          <c:showVal val="0"/>
          <c:showCatName val="0"/>
          <c:showSerName val="0"/>
          <c:showPercent val="0"/>
          <c:showBubbleSize val="0"/>
        </c:dLbls>
        <c:axId val="91582848"/>
        <c:axId val="91584384"/>
      </c:scatterChart>
      <c:valAx>
        <c:axId val="91582848"/>
        <c:scaling>
          <c:orientation val="minMax"/>
        </c:scaling>
        <c:delete val="0"/>
        <c:axPos val="b"/>
        <c:numFmt formatCode="General" sourceLinked="1"/>
        <c:majorTickMark val="out"/>
        <c:minorTickMark val="none"/>
        <c:tickLblPos val="nextTo"/>
        <c:crossAx val="91584384"/>
        <c:crosses val="autoZero"/>
        <c:crossBetween val="midCat"/>
      </c:valAx>
      <c:valAx>
        <c:axId val="91584384"/>
        <c:scaling>
          <c:orientation val="minMax"/>
        </c:scaling>
        <c:delete val="0"/>
        <c:axPos val="l"/>
        <c:majorGridlines/>
        <c:numFmt formatCode="_(&quot;€&quot;* #,##0.00_);_(&quot;€&quot;* \(#,##0.00\);_(&quot;€&quot;* &quot;-&quot;??_);_(@_)" sourceLinked="1"/>
        <c:majorTickMark val="out"/>
        <c:minorTickMark val="none"/>
        <c:tickLblPos val="nextTo"/>
        <c:crossAx val="91582848"/>
        <c:crosses val="autoZero"/>
        <c:crossBetween val="midCat"/>
      </c:valAx>
    </c:plotArea>
    <c:legend>
      <c:legendPos val="b"/>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19</xdr:row>
          <xdr:rowOff>85725</xdr:rowOff>
        </xdr:from>
        <xdr:to>
          <xdr:col>7</xdr:col>
          <xdr:colOff>733425</xdr:colOff>
          <xdr:row>21</xdr:row>
          <xdr:rowOff>142875</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33</xdr:col>
      <xdr:colOff>323849</xdr:colOff>
      <xdr:row>1</xdr:row>
      <xdr:rowOff>161925</xdr:rowOff>
    </xdr:from>
    <xdr:to>
      <xdr:col>46</xdr:col>
      <xdr:colOff>542924</xdr:colOff>
      <xdr:row>32</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rent.gadot" refreshedDate="42801.524575347219" createdVersion="4" refreshedVersion="4" minRefreshableVersion="3" recordCount="444">
  <cacheSource type="worksheet">
    <worksheetSource ref="A5:X449" sheet="2. Modélisation MIG SMUR EJ"/>
  </cacheSource>
  <cacheFields count="24">
    <cacheField name="Région 2016" numFmtId="0">
      <sharedItems count="17">
        <s v="Auvergne - Rhône-Alpes"/>
        <s v="Nord-Pas-de-Calais - Picardie"/>
        <s v="Provence-Alpes-Côte d'Azur"/>
        <s v="Alsace - Champagne-Ardenne - Lorraine"/>
        <s v="Languedoc-Roussillon - Midi-Pyrénées"/>
        <s v="Normandie"/>
        <s v="Aquitaine - Limousin - Poitou-Charentes"/>
        <s v="Centre-Val de Loire"/>
        <s v="Bourgogne - Franche-Comté"/>
        <s v="Bretagne"/>
        <s v="Corse"/>
        <s v="Pays-de-la-Loire"/>
        <s v="Ile-de-France"/>
        <s v="ZZ-Guadeloupe"/>
        <s v="ZZ-Martinique"/>
        <s v="ZZ-Guyane"/>
        <s v="ZZ-Réunion"/>
      </sharedItems>
    </cacheField>
    <cacheField name="Région 2015" numFmtId="0">
      <sharedItems/>
    </cacheField>
    <cacheField name="Finess (source ARBUST 2013)" numFmtId="0">
      <sharedItems containsMixedTypes="1" containsNumber="1" containsInteger="1" minValue="570000216" maxValue="570000216"/>
    </cacheField>
    <cacheField name="Raison sociale" numFmtId="0">
      <sharedItems/>
    </cacheField>
    <cacheField name="Catégorie" numFmtId="0">
      <sharedItems/>
    </cacheField>
    <cacheField name="Coefficient géographique" numFmtId="43">
      <sharedItems containsString="0" containsBlank="1" containsNumber="1" minValue="1" maxValue="1.31"/>
    </cacheField>
    <cacheField name="Région 20152" numFmtId="0">
      <sharedItems/>
    </cacheField>
    <cacheField name="Finess (source ARBUST 2013)2" numFmtId="0">
      <sharedItems containsMixedTypes="1" containsNumber="1" containsInteger="1" minValue="570000216" maxValue="570000216"/>
    </cacheField>
    <cacheField name="Raison sociale2" numFmtId="0">
      <sharedItems/>
    </cacheField>
    <cacheField name="Nbre de Finess GéoSMUR Ex DG" numFmtId="43">
      <sharedItems containsSemiMixedTypes="0" containsString="0" containsNumber="1" containsInteger="1" minValue="0" maxValue="10"/>
    </cacheField>
    <cacheField name="Sorties SMUR par EJ" numFmtId="0">
      <sharedItems containsSemiMixedTypes="0" containsString="0" containsNumber="1" containsInteger="1" minValue="0" maxValue="43117"/>
    </cacheField>
    <cacheField name="  Modélisation équipes et VHL T SMUR après coef géo  (2016)" numFmtId="43">
      <sharedItems containsSemiMixedTypes="0" containsString="0" containsNumber="1" minValue="0" maxValue="42274203.633181579"/>
    </cacheField>
    <cacheField name="Financement  spécifiques SMUR " numFmtId="43">
      <sharedItems containsString="0" containsBlank="1" containsNumber="1" containsInteger="1" minValue="1100000" maxValue="1100000"/>
    </cacheField>
    <cacheField name="Description financements spécifiques" numFmtId="43">
      <sharedItems containsBlank="1" longText="1"/>
    </cacheField>
    <cacheField name="Evasan : reconduction MIG SMUR 2013 (pas de coefs géo)" numFmtId="43">
      <sharedItems containsSemiMixedTypes="0" containsString="0" containsNumber="1" minValue="0" maxValue="1506628"/>
    </cacheField>
    <cacheField name="Besoin de financement Hélismur" numFmtId="43">
      <sharedItems containsString="0" containsBlank="1" containsNumber="1" minValue="603883" maxValue="3982247"/>
    </cacheField>
    <cacheField name="Facturations 2R SMUR 2013 MAJ janv 2016" numFmtId="43">
      <sharedItems containsSemiMixedTypes="0" containsString="0" containsNumber="1" minValue="0" maxValue="3677320"/>
    </cacheField>
    <cacheField name="TM SMUR 2013 MAJ janv 2016" numFmtId="43">
      <sharedItems containsSemiMixedTypes="0" containsString="0" containsNumber="1" minValue="0" maxValue="2438305.7999999998"/>
    </cacheField>
    <cacheField name="FAIU constaté des EJ avec MIG SMUR" numFmtId="43">
      <sharedItems containsSemiMixedTypes="0" containsString="0" containsNumber="1" containsInteger="1" minValue="0" maxValue="300000"/>
    </cacheField>
    <cacheField name="MIG SMUR modélisée (2016)" numFmtId="43">
      <sharedItems containsSemiMixedTypes="0" containsString="0" containsNumber="1" minValue="0" maxValue="38220308.633181579"/>
    </cacheField>
    <cacheField name="MAJ Modélisation équipes et VHL T SMUR après coef géo (2017)" numFmtId="43">
      <sharedItems containsSemiMixedTypes="0" containsString="0" containsNumber="1" minValue="0" maxValue="42274203.633181579"/>
    </cacheField>
    <cacheField name="MAJ facturations secondaires suite à la suppression au 1er mars 2017" numFmtId="43">
      <sharedItems containsSemiMixedTypes="0" containsString="0" containsNumber="1" minValue="0" maxValue="612886.66666666663"/>
    </cacheField>
    <cacheField name="Rectificatif 2017" numFmtId="43">
      <sharedItems containsString="0" containsBlank="1" containsNumber="1" containsInteger="1" minValue="530000" maxValue="530000"/>
    </cacheField>
    <cacheField name="MAJ MIG SMUR modélisée (2017)" numFmtId="43">
      <sharedItems containsSemiMixedTypes="0" containsString="0" containsNumber="1" minValue="0" maxValue="41284741.9665149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4">
  <r>
    <x v="0"/>
    <s v="Rhône-Alpes"/>
    <s v="010008407"/>
    <s v="CH HAUT-BUGEY"/>
    <s v="CH"/>
    <n v="1"/>
    <s v="Rhône-Alpes"/>
    <s v="010008407"/>
    <s v="CH HAUT-BUGEY"/>
    <n v="1"/>
    <n v="482"/>
    <n v="933224.78016850667"/>
    <m/>
    <m/>
    <n v="0"/>
    <m/>
    <n v="0"/>
    <n v="35611.1"/>
    <n v="0"/>
    <n v="897613.68016850669"/>
    <n v="933224.78016850667"/>
    <n v="0"/>
    <m/>
    <n v="897613.68016850669"/>
  </r>
  <r>
    <x v="0"/>
    <s v="Rhône-Alpes"/>
    <s v="010780054"/>
    <s v="CH BOURG-EN-BRESSE"/>
    <s v="CH"/>
    <n v="1"/>
    <s v="Rhône-Alpes"/>
    <s v="010780054"/>
    <s v="CH BOURG-EN-BRESSE"/>
    <n v="1"/>
    <n v="1782"/>
    <n v="1844096.225133928"/>
    <m/>
    <m/>
    <n v="0"/>
    <m/>
    <n v="0"/>
    <n v="747090.6"/>
    <n v="0"/>
    <n v="1097005.6251339279"/>
    <n v="1844096.225133928"/>
    <n v="0"/>
    <m/>
    <n v="1097005.6251339279"/>
  </r>
  <r>
    <x v="0"/>
    <s v="Rhône-Alpes"/>
    <s v="010780062"/>
    <s v="CH BELLEY"/>
    <s v="CH"/>
    <n v="1"/>
    <s v="Rhône-Alpes"/>
    <s v="010780062"/>
    <s v="CH BELLEY"/>
    <n v="1"/>
    <n v="546"/>
    <n v="944222.03856617969"/>
    <m/>
    <m/>
    <n v="0"/>
    <m/>
    <n v="0"/>
    <n v="200325.5"/>
    <n v="0"/>
    <n v="743896.53856617969"/>
    <n v="944222.03856617969"/>
    <n v="0"/>
    <m/>
    <n v="743896.53856617969"/>
  </r>
  <r>
    <x v="1"/>
    <s v="Picardie"/>
    <s v="020000063"/>
    <s v="CENTRE HOSPITALIER DE SAINT QUENTIN"/>
    <s v="CH"/>
    <n v="1"/>
    <s v="Picardie"/>
    <s v="020000063"/>
    <s v="CENTRE HOSPITALIER DE SAINT QUENTIN"/>
    <n v="2"/>
    <n v="2976"/>
    <n v="3466832.6528694811"/>
    <m/>
    <m/>
    <n v="0"/>
    <m/>
    <n v="87731.839999999997"/>
    <n v="475209.45"/>
    <n v="0"/>
    <n v="2903891.3628694811"/>
    <n v="3466832.6528694811"/>
    <n v="14621.973333333332"/>
    <m/>
    <n v="2977001.2295361478"/>
  </r>
  <r>
    <x v="1"/>
    <s v="Picardie"/>
    <s v="020000253"/>
    <s v="CENTRE HOSPITALIER DE LAON"/>
    <s v="CH"/>
    <n v="1"/>
    <s v="Picardie"/>
    <s v="020000253"/>
    <s v="CENTRE HOSPITALIER DE LAON"/>
    <n v="1"/>
    <n v="2191"/>
    <n v="2064705.4535428029"/>
    <m/>
    <m/>
    <n v="0"/>
    <n v="1132433"/>
    <n v="721069.61"/>
    <n v="247504.82"/>
    <n v="0"/>
    <n v="2228564.0235428032"/>
    <n v="2064705.4535428029"/>
    <n v="120178.26833333333"/>
    <m/>
    <n v="2829455.3652094696"/>
  </r>
  <r>
    <x v="1"/>
    <s v="Picardie"/>
    <s v="020000261"/>
    <s v="CENTRE HOSPITALIER DE SOISSONS"/>
    <s v="CH"/>
    <n v="1"/>
    <s v="Picardie"/>
    <s v="020000261"/>
    <s v="CENTRE HOSPITALIER DE SOISSONS"/>
    <n v="1"/>
    <n v="824"/>
    <n v="1050534.0537033004"/>
    <m/>
    <m/>
    <n v="0"/>
    <m/>
    <n v="0"/>
    <n v="132839.97"/>
    <n v="0"/>
    <n v="917694.08370330045"/>
    <n v="1050534.0537033004"/>
    <n v="0"/>
    <m/>
    <n v="917694.08370330045"/>
  </r>
  <r>
    <x v="1"/>
    <s v="Picardie"/>
    <s v="020000287"/>
    <s v="CENTRE HOSPITALIER DE CHAUNY"/>
    <s v="CH"/>
    <n v="1"/>
    <s v="Picardie"/>
    <s v="020000287"/>
    <s v="CENTRE HOSPITALIER DE CHAUNY"/>
    <n v="1"/>
    <n v="665"/>
    <n v="922443.93261861498"/>
    <m/>
    <m/>
    <n v="0"/>
    <m/>
    <n v="0"/>
    <n v="0"/>
    <n v="0"/>
    <n v="922443.93261861498"/>
    <n v="922443.93261861498"/>
    <n v="0"/>
    <m/>
    <n v="922443.93261861498"/>
  </r>
  <r>
    <x v="1"/>
    <s v="Picardie"/>
    <s v="020004404"/>
    <s v="CENTRE HOSPITALIER DE CHATEAU THIERRY"/>
    <s v="CH"/>
    <n v="1"/>
    <s v="Picardie"/>
    <s v="020004404"/>
    <s v="CENTRE HOSPITALIER DE CHATEAU THIERRY"/>
    <n v="1"/>
    <n v="908"/>
    <n v="1141812.3513635278"/>
    <m/>
    <m/>
    <n v="0"/>
    <m/>
    <n v="7817.55"/>
    <n v="190183.7"/>
    <n v="0"/>
    <n v="943811.10136352782"/>
    <n v="1141812.3513635278"/>
    <n v="1302.925"/>
    <m/>
    <n v="950325.72636352782"/>
  </r>
  <r>
    <x v="1"/>
    <s v="Picardie"/>
    <s v="020004495"/>
    <s v="CENTRE HOSPITALIER BRISSET D'HIRSON"/>
    <s v="CH"/>
    <n v="1"/>
    <s v="Picardie"/>
    <s v="020004495"/>
    <s v="CENTRE HOSPITALIER BRISSET D'HIRSON"/>
    <n v="1"/>
    <n v="629"/>
    <n v="1054593.5593058984"/>
    <m/>
    <m/>
    <n v="0"/>
    <m/>
    <n v="0"/>
    <n v="63671"/>
    <n v="0"/>
    <n v="990922.55930589838"/>
    <n v="1054593.5593058984"/>
    <n v="0"/>
    <m/>
    <n v="990922.55930589838"/>
  </r>
  <r>
    <x v="0"/>
    <s v="Auvergne"/>
    <s v="030780092"/>
    <s v="CENTRE HOSPITALIER MOULINS YZEURE"/>
    <s v="CH"/>
    <n v="1"/>
    <s v="Auvergne"/>
    <s v="030780092"/>
    <s v="CENTRE HOSPITALIER MOULINS YZEURE"/>
    <n v="1"/>
    <n v="1543"/>
    <n v="1452861.0308115259"/>
    <m/>
    <m/>
    <n v="0"/>
    <m/>
    <n v="96510.700000000012"/>
    <n v="144766.04999999999"/>
    <n v="0"/>
    <n v="1211584.2808115259"/>
    <n v="1452861.0308115259"/>
    <n v="16085.116666666669"/>
    <m/>
    <n v="1292009.8641448591"/>
  </r>
  <r>
    <x v="0"/>
    <s v="Auvergne"/>
    <s v="030780100"/>
    <s v="CENTRE HOSPITALIER DE MONTLUCON"/>
    <s v="CH"/>
    <n v="1"/>
    <s v="Auvergne"/>
    <s v="030780100"/>
    <s v="CENTRE HOSPITALIER DE MONTLUCON"/>
    <n v="1"/>
    <n v="1707"/>
    <n v="1533867.6617999456"/>
    <m/>
    <m/>
    <n v="0"/>
    <m/>
    <n v="320000"/>
    <n v="235136"/>
    <n v="0"/>
    <n v="978731.66179994564"/>
    <n v="1533867.6617999456"/>
    <n v="53333.333333333328"/>
    <m/>
    <n v="1245398.3284666124"/>
  </r>
  <r>
    <x v="0"/>
    <s v="Auvergne"/>
    <s v="030780118"/>
    <s v="CENTRE HOSPITALIER DE VICHY"/>
    <s v="CH"/>
    <n v="1"/>
    <s v="Auvergne"/>
    <s v="030780118"/>
    <s v="CENTRE HOSPITALIER DE VICHY"/>
    <n v="1"/>
    <n v="1833"/>
    <n v="1871321.3757423698"/>
    <m/>
    <m/>
    <n v="0"/>
    <m/>
    <n v="0"/>
    <n v="202032.94"/>
    <n v="0"/>
    <n v="1669288.4357423699"/>
    <n v="1871321.3757423698"/>
    <n v="0"/>
    <m/>
    <n v="1669288.4357423699"/>
  </r>
  <r>
    <x v="2"/>
    <s v="Provence-Alpes-Côte d'Azur"/>
    <s v="040780215"/>
    <s v="CH DE MANOSQUE"/>
    <s v="CH"/>
    <n v="1"/>
    <s v="Provence-Alpes-Côte d'Azur"/>
    <s v="040780215"/>
    <s v="CH DE MANOSQUE"/>
    <n v="1"/>
    <n v="799"/>
    <n v="1079426.9662489176"/>
    <m/>
    <m/>
    <n v="0"/>
    <m/>
    <n v="0"/>
    <n v="0"/>
    <n v="0"/>
    <n v="1079426.9662489176"/>
    <n v="1079426.9662489176"/>
    <n v="0"/>
    <m/>
    <n v="1079426.9662489176"/>
  </r>
  <r>
    <x v="2"/>
    <s v="Provence-Alpes-Côte d'Azur"/>
    <s v="040788879"/>
    <s v="CH DIGNE"/>
    <s v="CH"/>
    <n v="1"/>
    <s v="Provence-Alpes-Côte d'Azur"/>
    <s v="040788879"/>
    <s v="CH DIGNE"/>
    <n v="1"/>
    <n v="627"/>
    <n v="908171.75367261912"/>
    <m/>
    <m/>
    <n v="0"/>
    <m/>
    <n v="21615.78"/>
    <n v="0"/>
    <n v="0"/>
    <n v="886555.97367261909"/>
    <n v="908171.75367261912"/>
    <n v="3602.6299999999997"/>
    <m/>
    <n v="904569.12367261911"/>
  </r>
  <r>
    <x v="2"/>
    <s v="Provence-Alpes-Côte d'Azur"/>
    <s v="050000116"/>
    <s v="CH ESCARTONS"/>
    <s v="CH"/>
    <n v="1"/>
    <s v="Provence-Alpes-Côte d'Azur"/>
    <s v="050000116"/>
    <s v="CH ESCARTONS"/>
    <n v="1"/>
    <n v="459"/>
    <n v="829536.72879859305"/>
    <m/>
    <m/>
    <n v="0"/>
    <m/>
    <n v="0"/>
    <n v="8718.0300000000007"/>
    <n v="0"/>
    <n v="820818.69879859302"/>
    <n v="829536.72879859305"/>
    <n v="0"/>
    <m/>
    <n v="820818.69879859302"/>
  </r>
  <r>
    <x v="2"/>
    <s v="Provence-Alpes-Côte d'Azur"/>
    <s v="050000124"/>
    <s v="CH EMBRUN"/>
    <s v="CH"/>
    <n v="1"/>
    <s v="Provence-Alpes-Côte d'Azur"/>
    <s v="050000124"/>
    <s v="CH EMBRUN"/>
    <n v="0"/>
    <n v="0"/>
    <n v="0"/>
    <m/>
    <m/>
    <n v="0"/>
    <m/>
    <n v="0"/>
    <n v="0"/>
    <n v="0"/>
    <n v="0"/>
    <n v="0"/>
    <n v="0"/>
    <m/>
    <n v="0"/>
  </r>
  <r>
    <x v="2"/>
    <s v="Provence-Alpes-Côte d'Azur"/>
    <s v="050002948"/>
    <s v="CHICAS GAP-SISTERON"/>
    <s v="CH"/>
    <n v="1"/>
    <s v="Provence-Alpes-Côte d'Azur"/>
    <s v="050002948"/>
    <s v="CHICAS GAP-SISTERON"/>
    <n v="2"/>
    <n v="1981"/>
    <n v="2393826.8092353898"/>
    <m/>
    <m/>
    <n v="0"/>
    <n v="1480983"/>
    <n v="0"/>
    <n v="43575"/>
    <n v="0"/>
    <n v="3831234.8092353898"/>
    <n v="2393826.8092353898"/>
    <n v="0"/>
    <m/>
    <n v="3831234.8092353898"/>
  </r>
  <r>
    <x v="2"/>
    <s v="Provence-Alpes-Côte d'Azur"/>
    <s v="060017019"/>
    <s v="GCS HOPITAUX PEDIATRIQUES NICE CHU LENVAL"/>
    <s v="EBNL"/>
    <n v="1"/>
    <s v="Provence-Alpes-Côte d'Azur"/>
    <s v="060017019"/>
    <s v="GCS HOPITAUX PEDIATRIQUES NICE CHU LENVAL"/>
    <n v="0"/>
    <n v="0"/>
    <n v="0"/>
    <m/>
    <m/>
    <n v="0"/>
    <m/>
    <n v="0"/>
    <n v="0"/>
    <n v="0"/>
    <n v="0"/>
    <n v="0"/>
    <n v="0"/>
    <m/>
    <n v="0"/>
  </r>
  <r>
    <x v="2"/>
    <s v="Provence-Alpes-Côte d'Azur"/>
    <s v="060780897"/>
    <s v="CH GRASSE"/>
    <s v="CH"/>
    <n v="1"/>
    <s v="Provence-Alpes-Côte d'Azur"/>
    <s v="060780897"/>
    <s v="CH GRASSE"/>
    <n v="1"/>
    <n v="1027"/>
    <n v="1144587.0908332246"/>
    <m/>
    <m/>
    <n v="0"/>
    <m/>
    <n v="27846"/>
    <n v="163308"/>
    <n v="0"/>
    <n v="953433.09083322459"/>
    <n v="1144587.0908332246"/>
    <n v="4641"/>
    <m/>
    <n v="976638.09083322459"/>
  </r>
  <r>
    <x v="2"/>
    <s v="Provence-Alpes-Côte d'Azur"/>
    <s v="060780947"/>
    <s v="HOPITAUX PEDIATRIQUES NICE CHU LENVAL"/>
    <s v="EBNL"/>
    <n v="1"/>
    <s v="Provence-Alpes-Côte d'Azur"/>
    <s v="060780947"/>
    <s v="HOPITAUX PEDIATRIQUES NICE CHU LENVAL"/>
    <n v="1"/>
    <n v="1574"/>
    <n v="1398460.5201014604"/>
    <m/>
    <m/>
    <n v="0"/>
    <m/>
    <n v="0"/>
    <n v="0"/>
    <n v="0"/>
    <n v="1398460.5201014604"/>
    <n v="1398460.5201014604"/>
    <n v="0"/>
    <m/>
    <n v="1398460.5201014604"/>
  </r>
  <r>
    <x v="2"/>
    <s v="Provence-Alpes-Côte d'Azur"/>
    <s v="060780954"/>
    <s v="CH D'ANTIBES JUAN LES PINS"/>
    <s v="CH"/>
    <n v="1"/>
    <s v="Provence-Alpes-Côte d'Azur"/>
    <s v="060780954"/>
    <s v="CH D'ANTIBES JUAN LES PINS"/>
    <n v="1"/>
    <n v="1526"/>
    <n v="1425355.6690420453"/>
    <m/>
    <m/>
    <n v="0"/>
    <m/>
    <n v="0"/>
    <n v="193828"/>
    <n v="0"/>
    <n v="1231527.6690420453"/>
    <n v="1425355.6690420453"/>
    <n v="0"/>
    <m/>
    <n v="1231527.6690420453"/>
  </r>
  <r>
    <x v="2"/>
    <s v="Provence-Alpes-Côte d'Azur"/>
    <s v="060780988"/>
    <s v="CH PIERRE NOUVEAU"/>
    <s v="CH"/>
    <n v="1"/>
    <s v="Provence-Alpes-Côte d'Azur"/>
    <s v="060780988"/>
    <s v="CH PIERRE NOUVEAU"/>
    <n v="1"/>
    <n v="1436"/>
    <n v="1355728.4998837658"/>
    <m/>
    <m/>
    <n v="0"/>
    <m/>
    <n v="0"/>
    <n v="50327.7"/>
    <n v="0"/>
    <n v="1305400.7998837659"/>
    <n v="1355728.4998837658"/>
    <n v="0"/>
    <m/>
    <n v="1305400.7998837659"/>
  </r>
  <r>
    <x v="2"/>
    <s v="Provence-Alpes-Côte d'Azur"/>
    <s v="060785011"/>
    <s v="CHU DE NICE"/>
    <s v="CHR"/>
    <n v="1"/>
    <s v="Provence-Alpes-Côte d'Azur"/>
    <s v="060785011"/>
    <s v="CHU DE NICE"/>
    <n v="1"/>
    <n v="4973"/>
    <n v="4635305.1163992947"/>
    <m/>
    <m/>
    <n v="0"/>
    <n v="1394983"/>
    <n v="0"/>
    <n v="0"/>
    <n v="0"/>
    <n v="6030288.1163992947"/>
    <n v="4635305.1163992947"/>
    <n v="0"/>
    <m/>
    <n v="6030288.1163992947"/>
  </r>
  <r>
    <x v="2"/>
    <s v="Provence-Alpes-Côte d'Azur"/>
    <s v="060791761"/>
    <s v="CH LA PALMOSA"/>
    <s v="CH"/>
    <n v="1"/>
    <s v="Provence-Alpes-Côte d'Azur"/>
    <s v="060791761"/>
    <s v="CH LA PALMOSA"/>
    <n v="1"/>
    <n v="618"/>
    <n v="905270.62479220785"/>
    <m/>
    <m/>
    <n v="0"/>
    <m/>
    <n v="0"/>
    <n v="0"/>
    <n v="0"/>
    <n v="905270.62479220785"/>
    <n v="905270.62479220785"/>
    <n v="0"/>
    <m/>
    <n v="905270.62479220785"/>
  </r>
  <r>
    <x v="0"/>
    <s v="Rhône-Alpes"/>
    <s v="070002878"/>
    <s v="CH VALS D'ARDECHE"/>
    <s v="CH"/>
    <n v="1"/>
    <s v="Rhône-Alpes"/>
    <s v="070002878"/>
    <s v="CH VALS D'ARDECHE"/>
    <n v="1"/>
    <n v="414"/>
    <n v="945692.72195665608"/>
    <m/>
    <m/>
    <n v="0"/>
    <m/>
    <n v="1549.6"/>
    <n v="75233.7"/>
    <n v="0"/>
    <n v="868909.42195665615"/>
    <n v="945692.72195665608"/>
    <n v="258.26666666666665"/>
    <m/>
    <n v="870200.75528998941"/>
  </r>
  <r>
    <x v="0"/>
    <s v="Rhône-Alpes"/>
    <s v="070005566"/>
    <s v="CH ARDECHE MERIDIONALE"/>
    <s v="CH"/>
    <n v="1"/>
    <s v="Rhône-Alpes"/>
    <s v="070005566"/>
    <s v="CH ARDECHE MERIDIONALE"/>
    <n v="1"/>
    <n v="606"/>
    <n v="984122.59129907994"/>
    <m/>
    <m/>
    <n v="0"/>
    <m/>
    <n v="0"/>
    <n v="102276.3"/>
    <n v="0"/>
    <n v="881846.29129907989"/>
    <n v="984122.59129907994"/>
    <n v="0"/>
    <m/>
    <n v="881846.29129907989"/>
  </r>
  <r>
    <x v="0"/>
    <s v="Rhône-Alpes"/>
    <s v="070780358"/>
    <s v="CH ANNONAY"/>
    <s v="CH"/>
    <n v="1"/>
    <s v="Rhône-Alpes"/>
    <s v="070780358"/>
    <s v="CH ANNONAY"/>
    <n v="1"/>
    <n v="492"/>
    <n v="920855.08244442625"/>
    <m/>
    <m/>
    <n v="0"/>
    <m/>
    <n v="0"/>
    <n v="118035"/>
    <n v="0"/>
    <n v="802820.08244442625"/>
    <n v="920855.08244442625"/>
    <n v="0"/>
    <m/>
    <n v="802820.08244442625"/>
  </r>
  <r>
    <x v="3"/>
    <s v="Champagne-Ardenne"/>
    <s v="080000037"/>
    <s v="CENTRE HOSPITALIER DE SEDAN"/>
    <s v="CH"/>
    <n v="1"/>
    <s v="Champagne-Ardenne"/>
    <s v="080000037"/>
    <s v="CENTRE HOSPITALIER DE SEDAN"/>
    <n v="1"/>
    <n v="756"/>
    <n v="1079638.6963795451"/>
    <m/>
    <m/>
    <n v="0"/>
    <m/>
    <n v="1081.8"/>
    <n v="114153.2"/>
    <n v="0"/>
    <n v="964403.69637954514"/>
    <n v="1079638.6963795451"/>
    <n v="180.29999999999998"/>
    <m/>
    <n v="965305.19637954514"/>
  </r>
  <r>
    <x v="3"/>
    <s v="Champagne-Ardenne"/>
    <s v="080000615"/>
    <s v="CH DE CHARLEVILLE MEZIERES"/>
    <s v="CH"/>
    <n v="1"/>
    <s v="Champagne-Ardenne"/>
    <s v="080000615"/>
    <s v="CH DE CHARLEVILLE MEZIERES"/>
    <n v="2"/>
    <n v="2917"/>
    <n v="3362775.0299505414"/>
    <m/>
    <m/>
    <n v="0"/>
    <m/>
    <n v="3667.6"/>
    <n v="115077.09"/>
    <n v="0"/>
    <n v="3244030.3399505415"/>
    <n v="3362775.0299505414"/>
    <n v="611.26666666666665"/>
    <m/>
    <n v="3247086.673283875"/>
  </r>
  <r>
    <x v="3"/>
    <s v="Champagne-Ardenne"/>
    <s v="080001969"/>
    <s v="GROUPE HOSPITALIER SUD ARDENNES"/>
    <s v="CH"/>
    <n v="1"/>
    <s v="Champagne-Ardenne"/>
    <s v="080001969"/>
    <s v="GROUPE HOSPITALIER SUD ARDENNES"/>
    <n v="2"/>
    <n v="810"/>
    <n v="2402658.8065816555"/>
    <m/>
    <m/>
    <n v="0"/>
    <m/>
    <n v="0"/>
    <n v="187010"/>
    <n v="300000"/>
    <n v="1915648.8065816555"/>
    <n v="2402658.8065816555"/>
    <n v="0"/>
    <m/>
    <n v="1915648.8065816555"/>
  </r>
  <r>
    <x v="4"/>
    <s v="Midi-Pyrénées"/>
    <s v="090780107"/>
    <s v="C.H. DU PAYS D'OLMES"/>
    <s v="CH"/>
    <n v="1"/>
    <s v="Midi-Pyrénées"/>
    <s v="090780107"/>
    <s v="C.H. DU PAYS D'OLMES"/>
    <n v="0"/>
    <n v="0"/>
    <n v="0"/>
    <m/>
    <m/>
    <n v="0"/>
    <m/>
    <n v="0"/>
    <n v="0"/>
    <n v="0"/>
    <n v="0"/>
    <n v="0"/>
    <n v="0"/>
    <m/>
    <n v="0"/>
  </r>
  <r>
    <x v="4"/>
    <s v="Midi-Pyrénées"/>
    <s v="090781774"/>
    <s v="CHI DU VAL D'ARIEGE"/>
    <s v="CH"/>
    <n v="1"/>
    <s v="Midi-Pyrénées"/>
    <s v="090781774"/>
    <s v="CHI DU VAL D'ARIEGE"/>
    <n v="1"/>
    <n v="1597"/>
    <n v="1479862.2530481599"/>
    <m/>
    <m/>
    <n v="0"/>
    <m/>
    <n v="4997.3"/>
    <n v="184657.27"/>
    <n v="0"/>
    <n v="1290207.6830481598"/>
    <n v="1479862.2530481599"/>
    <n v="832.88333333333333"/>
    <m/>
    <n v="1294372.0997148266"/>
  </r>
  <r>
    <x v="4"/>
    <s v="Midi-Pyrénées"/>
    <s v="090781816"/>
    <s v="CENTRE HOSPITALIER ARIEGE COUSERANS"/>
    <s v="CH"/>
    <n v="1"/>
    <s v="Midi-Pyrénées"/>
    <s v="090781816"/>
    <s v="CENTRE HOSPITALIER ARIEGE COUSERANS"/>
    <n v="1"/>
    <n v="490"/>
    <n v="1191931.6131444806"/>
    <m/>
    <m/>
    <n v="0"/>
    <m/>
    <n v="46"/>
    <n v="82467.05"/>
    <n v="200000"/>
    <n v="909418.56314448058"/>
    <n v="1191931.6131444806"/>
    <n v="7.6666666666666661"/>
    <m/>
    <n v="909456.89647781383"/>
  </r>
  <r>
    <x v="3"/>
    <s v="Champagne-Ardenne"/>
    <s v="100000017"/>
    <s v="CENTRE HOSPITALIER DE TROYES"/>
    <s v="CH"/>
    <n v="1"/>
    <s v="Champagne-Ardenne"/>
    <s v="100000017"/>
    <s v="CENTRE HOSPITALIER DE TROYES"/>
    <n v="2"/>
    <n v="2304"/>
    <n v="3192388.828868615"/>
    <m/>
    <m/>
    <n v="0"/>
    <m/>
    <n v="15605"/>
    <n v="396355.52"/>
    <n v="0"/>
    <n v="2780428.308868615"/>
    <n v="3192388.828868615"/>
    <n v="2600.833333333333"/>
    <m/>
    <n v="2793432.4755352815"/>
  </r>
  <r>
    <x v="3"/>
    <s v="Champagne-Ardenne"/>
    <s v="100006279"/>
    <s v="GROUPEMENT HOSPITALIER AUBE MARNE"/>
    <s v="CH"/>
    <n v="1"/>
    <s v="Champagne-Ardenne"/>
    <s v="100006279"/>
    <s v="GROUPEMENT HOSPITALIER AUBE MARNE"/>
    <n v="2"/>
    <n v="748"/>
    <n v="2110102.1610398809"/>
    <m/>
    <m/>
    <n v="0"/>
    <m/>
    <n v="0"/>
    <n v="361252.47000000102"/>
    <n v="0"/>
    <n v="1748849.6910398798"/>
    <n v="2110102.1610398809"/>
    <n v="0"/>
    <m/>
    <n v="1748849.6910398798"/>
  </r>
  <r>
    <x v="4"/>
    <s v="Languedoc-Roussillon"/>
    <s v="110780061"/>
    <s v="CENTRE HOSPITALIER CARCASSONNE"/>
    <s v="CH"/>
    <n v="1"/>
    <s v="Languedoc-Roussillon"/>
    <s v="110780061"/>
    <s v="CENTRE HOSPITALIER CARCASSONNE"/>
    <n v="2"/>
    <n v="2550"/>
    <n v="3310869.9204816008"/>
    <m/>
    <m/>
    <n v="0"/>
    <n v="1294983"/>
    <n v="11192"/>
    <n v="428681.29"/>
    <n v="0"/>
    <n v="4165979.6304816008"/>
    <n v="3310869.9204816008"/>
    <n v="1865.3333333333333"/>
    <m/>
    <n v="4175306.2971482677"/>
  </r>
  <r>
    <x v="4"/>
    <s v="Languedoc-Roussillon"/>
    <s v="110780087"/>
    <s v="CENTRE HOSPITALIER CASTELNAUDARY"/>
    <s v="CH"/>
    <n v="1"/>
    <s v="Languedoc-Roussillon"/>
    <s v="110780087"/>
    <s v="CENTRE HOSPITALIER CASTELNAUDARY"/>
    <n v="1"/>
    <n v="398"/>
    <n v="755527.80782673147"/>
    <m/>
    <m/>
    <n v="0"/>
    <m/>
    <n v="0"/>
    <n v="0"/>
    <n v="0"/>
    <n v="755527.80782673147"/>
    <n v="755527.80782673147"/>
    <n v="0"/>
    <m/>
    <n v="755527.80782673147"/>
  </r>
  <r>
    <x v="4"/>
    <s v="Languedoc-Roussillon"/>
    <s v="110780137"/>
    <s v="CENTRE HOSPITALIER NARBONNE"/>
    <s v="CH"/>
    <n v="1"/>
    <s v="Languedoc-Roussillon"/>
    <s v="110780137"/>
    <s v="CENTRE HOSPITALIER NARBONNE"/>
    <n v="1"/>
    <n v="2122"/>
    <n v="2022372.2282443722"/>
    <m/>
    <m/>
    <n v="0"/>
    <m/>
    <n v="60552"/>
    <n v="82667"/>
    <n v="0"/>
    <n v="1879153.2282443722"/>
    <n v="2022372.2282443722"/>
    <n v="10092"/>
    <m/>
    <n v="1929613.2282443722"/>
  </r>
  <r>
    <x v="4"/>
    <s v="Midi-Pyrénées"/>
    <s v="120004528"/>
    <s v="CH DE MILLAU"/>
    <s v="CH"/>
    <n v="1"/>
    <s v="Midi-Pyrénées"/>
    <s v="120004528"/>
    <s v="CH DE MILLAU"/>
    <n v="1"/>
    <n v="405"/>
    <n v="837657.20183636365"/>
    <m/>
    <m/>
    <n v="0"/>
    <m/>
    <n v="820.81"/>
    <n v="54351.5"/>
    <n v="0"/>
    <n v="782484.89183636359"/>
    <n v="837657.20183636365"/>
    <n v="136.80166666666665"/>
    <m/>
    <n v="783168.90016969701"/>
  </r>
  <r>
    <x v="4"/>
    <s v="Midi-Pyrénées"/>
    <s v="120004619"/>
    <s v="CH DE SAINT-AFFRIQUE"/>
    <s v="CH"/>
    <n v="1"/>
    <s v="Midi-Pyrénées"/>
    <s v="120004619"/>
    <s v="CH DE SAINT-AFFRIQUE"/>
    <n v="1"/>
    <n v="287"/>
    <n v="1235737.6919050321"/>
    <m/>
    <m/>
    <n v="0"/>
    <m/>
    <n v="0"/>
    <n v="150966.57999999999"/>
    <n v="250000"/>
    <n v="834771.11190503207"/>
    <n v="1235737.6919050321"/>
    <n v="0"/>
    <m/>
    <n v="834771.11190503207"/>
  </r>
  <r>
    <x v="4"/>
    <s v="Midi-Pyrénées"/>
    <s v="120780044"/>
    <s v="CH &quot;HOPITAL JACQUES PUEL&quot; DE RODEZ"/>
    <s v="CH"/>
    <n v="1"/>
    <s v="Midi-Pyrénées"/>
    <s v="120780044"/>
    <s v="CH &quot;HOPITAL JACQUES PUEL&quot; DE RODEZ"/>
    <n v="1"/>
    <n v="2022"/>
    <n v="2000004.8899643393"/>
    <m/>
    <m/>
    <n v="0"/>
    <n v="1225583"/>
    <n v="1073777.72"/>
    <n v="232163.1"/>
    <n v="0"/>
    <n v="1919647.0699643395"/>
    <n v="2000004.8899643393"/>
    <n v="178962.95333333331"/>
    <m/>
    <n v="2814461.8366310061"/>
  </r>
  <r>
    <x v="4"/>
    <s v="Midi-Pyrénées"/>
    <s v="120780069"/>
    <s v="CH VILLEFRANCHE DE ROUERGUE"/>
    <s v="CH"/>
    <n v="1"/>
    <s v="Midi-Pyrénées"/>
    <s v="120780069"/>
    <s v="CH VILLEFRANCHE DE ROUERGUE"/>
    <n v="1"/>
    <n v="338"/>
    <n v="942213.46012478357"/>
    <m/>
    <m/>
    <n v="0"/>
    <m/>
    <n v="18025.830000000002"/>
    <n v="29808.17"/>
    <n v="50000"/>
    <n v="844379.46012478357"/>
    <n v="942213.46012478357"/>
    <n v="3004.3050000000003"/>
    <m/>
    <n v="859400.98512478347"/>
  </r>
  <r>
    <x v="4"/>
    <s v="Midi-Pyrénées"/>
    <s v="120780085"/>
    <s v="CH PIERRE DELPECH DECAZEVILLE"/>
    <s v="CH"/>
    <n v="1"/>
    <s v="Midi-Pyrénées"/>
    <s v="120780085"/>
    <s v="CH PIERRE DELPECH DECAZEVILLE"/>
    <n v="1"/>
    <n v="346"/>
    <n v="1082625.7595626619"/>
    <m/>
    <m/>
    <n v="0"/>
    <m/>
    <n v="0"/>
    <n v="45615.64"/>
    <n v="200000"/>
    <n v="837010.11956266186"/>
    <n v="1082625.7595626619"/>
    <n v="0"/>
    <m/>
    <n v="837010.11956266186"/>
  </r>
  <r>
    <x v="2"/>
    <s v="Provence-Alpes-Côte d'Azur"/>
    <s v="130041916"/>
    <s v="CH PAYS D'AIX - CHI AIX-PERTUIS"/>
    <s v="CH"/>
    <n v="1"/>
    <s v="Provence-Alpes-Côte d'Azur"/>
    <s v="130041916"/>
    <s v="CH PAYS D'AIX - CHI AIX-PERTUIS"/>
    <n v="2"/>
    <n v="3793"/>
    <n v="3608884.9668560061"/>
    <m/>
    <m/>
    <n v="0"/>
    <m/>
    <n v="0"/>
    <n v="37600"/>
    <n v="0"/>
    <n v="3571284.9668560061"/>
    <n v="3608884.9668560061"/>
    <n v="0"/>
    <m/>
    <n v="3571284.9668560061"/>
  </r>
  <r>
    <x v="2"/>
    <s v="Provence-Alpes-Côte d'Azur"/>
    <s v="130043664"/>
    <s v="HOPITAL EUROPEEN DESBIEF AMBOISE PARE"/>
    <s v="EBNL"/>
    <n v="1"/>
    <s v="Provence-Alpes-Côte d'Azur"/>
    <s v="130043664"/>
    <s v="HOPITAL EUROPEEN DESBIEF AMBOISE PARE"/>
    <n v="0"/>
    <n v="0"/>
    <n v="0"/>
    <m/>
    <m/>
    <n v="0"/>
    <m/>
    <n v="0"/>
    <n v="0"/>
    <n v="0"/>
    <n v="0"/>
    <n v="0"/>
    <n v="0"/>
    <m/>
    <n v="0"/>
  </r>
  <r>
    <x v="2"/>
    <s v="Provence-Alpes-Côte d'Azur"/>
    <s v="130781446"/>
    <s v="CH D'AUBAGNE"/>
    <s v="CH"/>
    <n v="1"/>
    <s v="Provence-Alpes-Côte d'Azur"/>
    <s v="130781446"/>
    <s v="CH D'AUBAGNE"/>
    <n v="1"/>
    <n v="2094"/>
    <n v="2015261.4012492956"/>
    <m/>
    <m/>
    <n v="0"/>
    <m/>
    <n v="0"/>
    <n v="0"/>
    <n v="0"/>
    <n v="2015261.4012492956"/>
    <n v="2015261.4012492956"/>
    <n v="0"/>
    <m/>
    <n v="2015261.4012492956"/>
  </r>
  <r>
    <x v="2"/>
    <s v="Provence-Alpes-Côte d'Azur"/>
    <s v="130782634"/>
    <s v="CH SALON DE PROVENCE"/>
    <s v="CH"/>
    <n v="1"/>
    <s v="Provence-Alpes-Côte d'Azur"/>
    <s v="130782634"/>
    <s v="CH SALON DE PROVENCE"/>
    <n v="1"/>
    <n v="1443"/>
    <n v="1383898.8356648264"/>
    <m/>
    <m/>
    <n v="0"/>
    <m/>
    <n v="0"/>
    <n v="0"/>
    <n v="0"/>
    <n v="1383898.8356648264"/>
    <n v="1383898.8356648264"/>
    <n v="0"/>
    <m/>
    <n v="1383898.8356648264"/>
  </r>
  <r>
    <x v="2"/>
    <s v="Provence-Alpes-Côte d'Azur"/>
    <s v="130785355"/>
    <s v="HOPITAL AMBROISE PARE"/>
    <s v="EBNL"/>
    <n v="1"/>
    <s v="Provence-Alpes-Côte d'Azur"/>
    <s v="130785355"/>
    <s v="HOPITAL AMBROISE PARE"/>
    <n v="0"/>
    <n v="0"/>
    <n v="0"/>
    <m/>
    <m/>
    <n v="0"/>
    <m/>
    <n v="0"/>
    <n v="0"/>
    <n v="0"/>
    <n v="0"/>
    <n v="0"/>
    <n v="0"/>
    <m/>
    <n v="0"/>
  </r>
  <r>
    <x v="2"/>
    <s v="Provence-Alpes-Côte d'Azur"/>
    <s v="130785363"/>
    <s v="HOPITAL PAUL DESBIEF"/>
    <s v="EBNL"/>
    <n v="1"/>
    <s v="Provence-Alpes-Côte d'Azur"/>
    <s v="130785363"/>
    <s v="HOPITAL PAUL DESBIEF"/>
    <n v="0"/>
    <n v="0"/>
    <n v="0"/>
    <m/>
    <m/>
    <n v="0"/>
    <m/>
    <n v="0"/>
    <n v="0"/>
    <n v="0"/>
    <n v="0"/>
    <n v="0"/>
    <n v="0"/>
    <m/>
    <n v="0"/>
  </r>
  <r>
    <x v="2"/>
    <s v="Provence-Alpes-Côte d'Azur"/>
    <s v="130785512"/>
    <s v="CH DE LA CIOTAT"/>
    <s v="CH"/>
    <n v="1"/>
    <s v="Provence-Alpes-Côte d'Azur"/>
    <s v="130785512"/>
    <s v="CH DE LA CIOTAT"/>
    <n v="0"/>
    <n v="0"/>
    <n v="0"/>
    <m/>
    <m/>
    <n v="0"/>
    <m/>
    <n v="0"/>
    <n v="0"/>
    <n v="0"/>
    <n v="0"/>
    <n v="0"/>
    <n v="0"/>
    <m/>
    <n v="0"/>
  </r>
  <r>
    <x v="2"/>
    <s v="Provence-Alpes-Côte d'Azur"/>
    <s v="130785652"/>
    <s v="FONDATION HOPITAL SAINT JOSEPH"/>
    <s v="EBNL"/>
    <n v="1"/>
    <s v="Provence-Alpes-Côte d'Azur"/>
    <s v="130785652"/>
    <s v="FONDATION HOPITAL SAINT JOSEPH"/>
    <n v="0"/>
    <n v="0"/>
    <n v="0"/>
    <m/>
    <m/>
    <n v="0"/>
    <m/>
    <n v="0"/>
    <n v="0"/>
    <n v="0"/>
    <n v="0"/>
    <n v="0"/>
    <n v="0"/>
    <m/>
    <n v="0"/>
  </r>
  <r>
    <x v="2"/>
    <s v="Provence-Alpes-Côte d'Azur"/>
    <s v="130786049"/>
    <s v="APHM"/>
    <s v="CHR"/>
    <n v="1"/>
    <s v="Provence-Alpes-Côte d'Azur"/>
    <s v="130786049"/>
    <s v="APHM"/>
    <n v="8"/>
    <n v="14886"/>
    <n v="13410099.460666684"/>
    <m/>
    <m/>
    <n v="0"/>
    <n v="2050583.0000000002"/>
    <n v="414922"/>
    <n v="62686"/>
    <n v="0"/>
    <n v="14983074.460666684"/>
    <n v="13410099.460666684"/>
    <n v="69153.666666666657"/>
    <m/>
    <n v="15328842.794000018"/>
  </r>
  <r>
    <x v="2"/>
    <s v="Provence-Alpes-Côte d'Azur"/>
    <s v="130786742"/>
    <s v="HIA LAVERAN"/>
    <s v="SSA"/>
    <n v="1"/>
    <s v="ZZZZ-SSA"/>
    <s v="130786742"/>
    <s v="HIA LAVERAN"/>
    <n v="1"/>
    <n v="1427"/>
    <n v="729986.85543252155"/>
    <m/>
    <m/>
    <n v="0"/>
    <m/>
    <n v="0"/>
    <n v="0"/>
    <n v="0"/>
    <n v="729986.85543252155"/>
    <n v="729986.85543252155"/>
    <n v="0"/>
    <m/>
    <n v="729986.85543252155"/>
  </r>
  <r>
    <x v="2"/>
    <s v="Provence-Alpes-Côte d'Azur"/>
    <s v="130789274"/>
    <s v="CH JOSEPH IMBERT"/>
    <s v="CH"/>
    <n v="1"/>
    <s v="Provence-Alpes-Côte d'Azur"/>
    <s v="130789274"/>
    <s v="CH JOSEPH IMBERT"/>
    <n v="1"/>
    <n v="1646"/>
    <n v="1508191.4920530843"/>
    <m/>
    <m/>
    <n v="0"/>
    <m/>
    <n v="0"/>
    <n v="40053.24"/>
    <n v="0"/>
    <n v="1468138.2520530843"/>
    <n v="1508191.4920530843"/>
    <n v="0"/>
    <m/>
    <n v="1468138.2520530843"/>
  </r>
  <r>
    <x v="2"/>
    <s v="Provence-Alpes-Côte d'Azur"/>
    <s v="130789316"/>
    <s v="CH LES RAYETTES"/>
    <s v="CH"/>
    <n v="1"/>
    <s v="Provence-Alpes-Côte d'Azur"/>
    <s v="130789316"/>
    <s v="CH LES RAYETTES"/>
    <n v="1"/>
    <n v="1651"/>
    <n v="1487581.1269722942"/>
    <m/>
    <m/>
    <n v="0"/>
    <m/>
    <n v="0"/>
    <n v="238213.8"/>
    <n v="0"/>
    <n v="1249367.3269722941"/>
    <n v="1487581.1269722942"/>
    <n v="0"/>
    <m/>
    <n v="1249367.3269722941"/>
  </r>
  <r>
    <x v="5"/>
    <s v="Normandie-Basse"/>
    <s v="140000035"/>
    <s v="CENTRE HOSPITALIER DE LISIEUX"/>
    <s v="CH"/>
    <n v="1"/>
    <s v="Normandie-Basse"/>
    <s v="140000035"/>
    <s v="CENTRE HOSPITALIER DE LISIEUX"/>
    <n v="1"/>
    <n v="518"/>
    <n v="942366.77621098491"/>
    <m/>
    <m/>
    <n v="0"/>
    <m/>
    <n v="0"/>
    <n v="87011"/>
    <n v="0"/>
    <n v="855355.77621098491"/>
    <n v="942366.77621098491"/>
    <n v="0"/>
    <m/>
    <n v="855355.77621098491"/>
  </r>
  <r>
    <x v="5"/>
    <s v="Normandie-Basse"/>
    <s v="140000084"/>
    <s v="CENTRE HOSPITALIER D'AUNAY S/ODON"/>
    <s v="CH"/>
    <n v="1"/>
    <s v="Normandie-Basse"/>
    <s v="140000084"/>
    <s v="CENTRE HOSPITALIER D'AUNAY S/ODON"/>
    <n v="0"/>
    <n v="0"/>
    <n v="0"/>
    <m/>
    <m/>
    <n v="0"/>
    <m/>
    <n v="0"/>
    <n v="0"/>
    <n v="0"/>
    <n v="0"/>
    <n v="0"/>
    <n v="0"/>
    <m/>
    <n v="0"/>
  </r>
  <r>
    <x v="5"/>
    <s v="Normandie-Basse"/>
    <s v="140000092"/>
    <s v="CENTRE HOSPITALIER DE BAYEUX"/>
    <s v="CH"/>
    <n v="1"/>
    <s v="Normandie-Basse"/>
    <s v="140000092"/>
    <s v="CENTRE HOSPITALIER DE BAYEUX"/>
    <n v="1"/>
    <n v="485"/>
    <n v="827713.23895681812"/>
    <m/>
    <m/>
    <n v="0"/>
    <m/>
    <n v="0"/>
    <n v="588200"/>
    <n v="0"/>
    <n v="239513.23895681812"/>
    <n v="827713.23895681812"/>
    <n v="0"/>
    <n v="530000"/>
    <n v="769513.23895681812"/>
  </r>
  <r>
    <x v="5"/>
    <s v="Normandie-Basse"/>
    <s v="140000100"/>
    <s v="CHU COTE DE NACRE - CAEN"/>
    <s v="CHR"/>
    <n v="1"/>
    <s v="Normandie-Basse"/>
    <s v="140000100"/>
    <s v="CHU COTE DE NACRE - CAEN"/>
    <n v="1"/>
    <n v="3514"/>
    <n v="3365185.2684398764"/>
    <m/>
    <m/>
    <n v="0"/>
    <m/>
    <n v="999025"/>
    <n v="556969"/>
    <n v="0"/>
    <n v="1809191.2684398764"/>
    <n v="3365185.2684398764"/>
    <n v="166504.16666666666"/>
    <m/>
    <n v="2641712.1017732099"/>
  </r>
  <r>
    <x v="5"/>
    <s v="Normandie-Basse"/>
    <s v="140000118"/>
    <s v="CENTRE HOSPITALIER DE FALAISE"/>
    <s v="CH"/>
    <n v="1"/>
    <s v="Normandie-Basse"/>
    <s v="140000118"/>
    <s v="CENTRE HOSPITALIER DE FALAISE"/>
    <n v="1"/>
    <n v="302"/>
    <n v="748565.11835670983"/>
    <m/>
    <m/>
    <n v="0"/>
    <m/>
    <n v="0"/>
    <n v="108506.35"/>
    <n v="0"/>
    <n v="640058.76835670986"/>
    <n v="748565.11835670983"/>
    <n v="0"/>
    <m/>
    <n v="640058.76835670986"/>
  </r>
  <r>
    <x v="5"/>
    <s v="Normandie-Basse"/>
    <s v="140000159"/>
    <s v="CENTRE HOSPITALIER DE VIRE"/>
    <s v="CH"/>
    <n v="1"/>
    <s v="Normandie-Basse"/>
    <s v="140000159"/>
    <s v="CENTRE HOSPITALIER DE VIRE"/>
    <n v="1"/>
    <n v="426"/>
    <n v="1189824.4534902596"/>
    <m/>
    <m/>
    <n v="0"/>
    <m/>
    <n v="0"/>
    <n v="0"/>
    <n v="0"/>
    <n v="1189824.4534902596"/>
    <n v="1189824.4534902596"/>
    <n v="0"/>
    <m/>
    <n v="1189824.4534902596"/>
  </r>
  <r>
    <x v="5"/>
    <s v="Normandie-Basse"/>
    <s v="140002452"/>
    <s v="CLINIQUE MISERICORDE - CAEN"/>
    <s v="EBNL"/>
    <n v="1"/>
    <s v="Normandie-Basse"/>
    <s v="140002452"/>
    <s v="CLINIQUE MISERICORDE - CAEN"/>
    <n v="0"/>
    <n v="0"/>
    <n v="0"/>
    <m/>
    <m/>
    <n v="0"/>
    <m/>
    <n v="0"/>
    <n v="0"/>
    <n v="0"/>
    <n v="0"/>
    <n v="0"/>
    <n v="0"/>
    <m/>
    <n v="0"/>
  </r>
  <r>
    <x v="5"/>
    <s v="Normandie-Basse"/>
    <s v="140026279"/>
    <s v="CENTRE HOSPITALIER DE LA COTE FLEURIE"/>
    <s v="CH"/>
    <n v="1"/>
    <s v="Normandie-Basse"/>
    <s v="140026279"/>
    <s v="CENTRE HOSPITALIER DE LA COTE FLEURIE"/>
    <n v="1"/>
    <n v="398"/>
    <n v="876478.53085232689"/>
    <m/>
    <m/>
    <n v="0"/>
    <m/>
    <n v="0"/>
    <n v="53541.8"/>
    <n v="0"/>
    <n v="822936.73085232684"/>
    <n v="876478.53085232689"/>
    <n v="0"/>
    <m/>
    <n v="822936.73085232684"/>
  </r>
  <r>
    <x v="0"/>
    <s v="Auvergne"/>
    <s v="150780088"/>
    <s v="CENTRE HOSPITALIER DE SAINT FLOUR"/>
    <s v="CH"/>
    <n v="1"/>
    <s v="Auvergne"/>
    <s v="150780088"/>
    <s v="CENTRE HOSPITALIER DE SAINT FLOUR"/>
    <n v="1"/>
    <n v="646"/>
    <n v="1083688.0865164502"/>
    <m/>
    <m/>
    <n v="0"/>
    <m/>
    <n v="0"/>
    <n v="20368.009999999998"/>
    <n v="100000"/>
    <n v="963320.07651645015"/>
    <n v="1083688.0865164502"/>
    <n v="0"/>
    <m/>
    <n v="963320.07651645015"/>
  </r>
  <r>
    <x v="0"/>
    <s v="Auvergne"/>
    <s v="150780096"/>
    <s v="CENTRE HOSPITALIER HENRI MONDOR"/>
    <s v="CH"/>
    <n v="1"/>
    <s v="Auvergne"/>
    <s v="150780096"/>
    <s v="CENTRE HOSPITALIER HENRI MONDOR"/>
    <n v="1"/>
    <n v="1673"/>
    <n v="1552104.0876151512"/>
    <m/>
    <m/>
    <n v="0"/>
    <n v="1117783"/>
    <n v="651839"/>
    <n v="0"/>
    <n v="0"/>
    <n v="2018048.087615151"/>
    <n v="1552104.0876151512"/>
    <n v="108639.83333333333"/>
    <m/>
    <n v="2561247.2542818175"/>
  </r>
  <r>
    <x v="0"/>
    <s v="Auvergne"/>
    <s v="150780468"/>
    <s v="CENTRE HOSPITALIER DE MAURIAC"/>
    <s v="CH"/>
    <n v="1"/>
    <s v="Auvergne"/>
    <s v="150780468"/>
    <s v="CENTRE HOSPITALIER DE MAURIAC"/>
    <n v="1"/>
    <n v="468"/>
    <n v="1265687.2890641233"/>
    <m/>
    <m/>
    <n v="0"/>
    <m/>
    <n v="34680.768000000004"/>
    <n v="52021.151999999995"/>
    <n v="300000"/>
    <n v="878985.36906412337"/>
    <n v="1265687.2890641233"/>
    <n v="5780.1280000000006"/>
    <m/>
    <n v="907886.00906412327"/>
  </r>
  <r>
    <x v="6"/>
    <s v="Poitou-Charentes"/>
    <s v="160000451"/>
    <s v="CENTRE HOSPITALIER D'ANGOULEME"/>
    <s v="CH"/>
    <n v="1"/>
    <s v="Poitou-Charentes"/>
    <s v="160000451"/>
    <s v="CENTRE HOSPITALIER D'ANGOULEME"/>
    <n v="1"/>
    <n v="2465"/>
    <n v="2199822.5739913411"/>
    <m/>
    <m/>
    <n v="0"/>
    <m/>
    <n v="370673.38"/>
    <n v="57023.98"/>
    <n v="0"/>
    <n v="1772125.2139913412"/>
    <n v="2199822.5739913411"/>
    <n v="61778.896666666667"/>
    <m/>
    <n v="2081019.6973246746"/>
  </r>
  <r>
    <x v="6"/>
    <s v="Poitou-Charentes"/>
    <s v="160000485"/>
    <s v="CENTRE HOSPITALIER LABAJOUDERIE"/>
    <s v="CH"/>
    <n v="1"/>
    <s v="Poitou-Charentes"/>
    <s v="160000485"/>
    <s v="CENTRE HOSPITALIER LABAJOUDERIE"/>
    <n v="1"/>
    <n v="462"/>
    <n v="1222073.0730446428"/>
    <m/>
    <m/>
    <n v="0"/>
    <m/>
    <n v="196098.65"/>
    <n v="305.79000000000002"/>
    <n v="250000"/>
    <n v="775668.63304464275"/>
    <n v="1222073.0730446428"/>
    <n v="32683.10833333333"/>
    <m/>
    <n v="939084.17471130937"/>
  </r>
  <r>
    <x v="6"/>
    <s v="Poitou-Charentes"/>
    <s v="160000493"/>
    <s v="CENTRE HOSPITALIER DE RUFFEC"/>
    <s v="CH"/>
    <n v="1"/>
    <s v="Poitou-Charentes"/>
    <s v="160000493"/>
    <s v="CENTRE HOSPITALIER DE RUFFEC"/>
    <n v="1"/>
    <n v="564"/>
    <n v="1195825.584991883"/>
    <m/>
    <m/>
    <n v="0"/>
    <m/>
    <n v="0"/>
    <n v="178551.62"/>
    <n v="250000"/>
    <n v="767273.96499188303"/>
    <n v="1195825.584991883"/>
    <n v="0"/>
    <m/>
    <n v="767273.96499188303"/>
  </r>
  <r>
    <x v="6"/>
    <s v="Poitou-Charentes"/>
    <s v="160006037"/>
    <s v="CENTRE HOSPITALIER HOPITAUX DU SUD CHARENTE"/>
    <s v="CH"/>
    <n v="1"/>
    <s v="Poitou-Charentes"/>
    <s v="160006037"/>
    <s v="CENTRE HOSPITALIER HOPITAUX DU SUD CHARENTE"/>
    <n v="1"/>
    <n v="310"/>
    <n v="1250351.7854529221"/>
    <m/>
    <m/>
    <n v="0"/>
    <m/>
    <n v="0"/>
    <n v="91596.6"/>
    <n v="0"/>
    <n v="1158755.185452922"/>
    <n v="1250351.7854529221"/>
    <n v="0"/>
    <m/>
    <n v="1158755.185452922"/>
  </r>
  <r>
    <x v="6"/>
    <s v="Poitou-Charentes"/>
    <s v="160014411"/>
    <s v="CENTRE HOSP INTERCOMMUNAL DU PAYS DE COGNAC"/>
    <s v="CH"/>
    <n v="1"/>
    <s v="Poitou-Charentes"/>
    <s v="160014411"/>
    <s v="CENTRE HOSP INTERCOMMUNAL DU PAYS DE COGNAC"/>
    <n v="1"/>
    <n v="530"/>
    <n v="874891.02853744593"/>
    <m/>
    <m/>
    <n v="0"/>
    <m/>
    <n v="0"/>
    <n v="130657.77"/>
    <n v="0"/>
    <n v="744233.25853744592"/>
    <n v="874891.02853744593"/>
    <n v="0"/>
    <m/>
    <n v="744233.25853744592"/>
  </r>
  <r>
    <x v="6"/>
    <s v="Poitou-Charentes"/>
    <s v="170022057"/>
    <s v="G. C. S. URGENCES DU PAYS ROYANNAIS"/>
    <s v="CH"/>
    <n v="1"/>
    <s v="Poitou-Charentes"/>
    <s v="170022057"/>
    <s v="G. C. S. URGENCES DU PAYS ROYANNAIS"/>
    <n v="1"/>
    <n v="806"/>
    <n v="1109549.7002049782"/>
    <m/>
    <m/>
    <n v="0"/>
    <m/>
    <n v="0"/>
    <n v="76680.88"/>
    <n v="0"/>
    <n v="1032868.8202049782"/>
    <n v="1109549.7002049782"/>
    <n v="0"/>
    <m/>
    <n v="1032868.8202049782"/>
  </r>
  <r>
    <x v="6"/>
    <s v="Poitou-Charentes"/>
    <s v="170023279"/>
    <s v="GROUPE HOSPITALIER LA ROCHELLE-RE-AUNIS"/>
    <s v="CH"/>
    <n v="1"/>
    <s v="Poitou-Charentes"/>
    <s v="170023279"/>
    <s v="GROUPE HOSPITALIER LA ROCHELLE-RE-AUNIS"/>
    <n v="1"/>
    <n v="2895"/>
    <n v="2533185.2396475645"/>
    <m/>
    <m/>
    <n v="0"/>
    <m/>
    <n v="51750.54"/>
    <n v="242532.21"/>
    <n v="0"/>
    <n v="2238902.4896475645"/>
    <n v="2533185.2396475645"/>
    <n v="8625.09"/>
    <m/>
    <n v="2282027.9396475647"/>
  </r>
  <r>
    <x v="6"/>
    <s v="Poitou-Charentes"/>
    <s v="170780050"/>
    <s v="CENTRE HOSPITALIER DE JONZAC"/>
    <s v="CH"/>
    <n v="1"/>
    <s v="Poitou-Charentes"/>
    <s v="170780050"/>
    <s v="CENTRE HOSPITALIER DE JONZAC"/>
    <n v="1"/>
    <n v="440"/>
    <n v="971696.78168869053"/>
    <m/>
    <m/>
    <n v="0"/>
    <m/>
    <n v="0"/>
    <n v="91400"/>
    <n v="0"/>
    <n v="880296.78168869053"/>
    <n v="971696.78168869053"/>
    <n v="0"/>
    <m/>
    <n v="880296.78168869053"/>
  </r>
  <r>
    <x v="6"/>
    <s v="Poitou-Charentes"/>
    <s v="170780167"/>
    <s v="CENTRE HOSPITALIER DE SAINT-JEAN D'ANGELY"/>
    <s v="CH"/>
    <n v="1"/>
    <s v="Poitou-Charentes"/>
    <s v="170780167"/>
    <s v="CENTRE HOSPITALIER DE SAINT-JEAN D'ANGELY"/>
    <n v="1"/>
    <n v="464"/>
    <n v="1051297.0597142316"/>
    <m/>
    <m/>
    <n v="0"/>
    <m/>
    <n v="0"/>
    <n v="0"/>
    <n v="0"/>
    <n v="1051297.0597142316"/>
    <n v="1051297.0597142316"/>
    <n v="0"/>
    <m/>
    <n v="1051297.0597142316"/>
  </r>
  <r>
    <x v="6"/>
    <s v="Poitou-Charentes"/>
    <s v="170780175"/>
    <s v="CENTRE HOSPITALIER DE SAINTONGE"/>
    <s v="CH"/>
    <n v="1"/>
    <s v="Poitou-Charentes"/>
    <s v="170780175"/>
    <s v="CENTRE HOSPITALIER DE SAINTONGE"/>
    <n v="1"/>
    <n v="1597"/>
    <n v="1487410.8816356596"/>
    <m/>
    <m/>
    <n v="0"/>
    <m/>
    <n v="459382.94"/>
    <n v="184653.7"/>
    <n v="0"/>
    <n v="843374.24163565971"/>
    <n v="1487410.8816356596"/>
    <n v="76563.823333333334"/>
    <m/>
    <n v="1226193.3583023264"/>
  </r>
  <r>
    <x v="6"/>
    <s v="Poitou-Charentes"/>
    <s v="170780225"/>
    <s v="CENTRE HOSPITALIER DE ROCHEFORT"/>
    <s v="CH"/>
    <n v="1"/>
    <s v="Poitou-Charentes"/>
    <s v="170780225"/>
    <s v="CENTRE HOSPITALIER DE ROCHEFORT"/>
    <n v="2"/>
    <n v="998"/>
    <n v="1326941.606276569"/>
    <m/>
    <m/>
    <n v="0"/>
    <m/>
    <n v="0"/>
    <n v="192003"/>
    <n v="0"/>
    <n v="1134938.606276569"/>
    <n v="1326941.606276569"/>
    <n v="0"/>
    <m/>
    <n v="1134938.606276569"/>
  </r>
  <r>
    <x v="7"/>
    <s v="Centre"/>
    <s v="180000028"/>
    <s v="CENTRE HOSPITALIER JACQUES CŒUR DE BOURGES"/>
    <s v="CH"/>
    <n v="1"/>
    <s v="Centre"/>
    <s v="180000028"/>
    <s v="CENTRE HOSPITALIER JACQUES CŒUR DE BOURGES"/>
    <n v="1"/>
    <n v="2050"/>
    <n v="1956772.1957010815"/>
    <m/>
    <m/>
    <n v="0"/>
    <m/>
    <n v="0"/>
    <n v="396339"/>
    <n v="0"/>
    <n v="1560433.1957010815"/>
    <n v="1956772.1957010815"/>
    <n v="0"/>
    <m/>
    <n v="1560433.1957010815"/>
  </r>
  <r>
    <x v="7"/>
    <s v="Centre"/>
    <s v="180000051"/>
    <s v="CENTRE HOSPITALIER DE VIERZON"/>
    <s v="CH"/>
    <n v="1"/>
    <s v="Centre"/>
    <s v="180000051"/>
    <s v="CENTRE HOSPITALIER DE VIERZON"/>
    <n v="1"/>
    <n v="648"/>
    <n v="1025652.3608021102"/>
    <m/>
    <m/>
    <n v="0"/>
    <m/>
    <n v="0"/>
    <n v="129898"/>
    <n v="0"/>
    <n v="895754.36080211017"/>
    <n v="1025652.3608021102"/>
    <n v="0"/>
    <m/>
    <n v="895754.36080211017"/>
  </r>
  <r>
    <x v="7"/>
    <s v="Centre"/>
    <s v="180000069"/>
    <s v="CENTRE HOSPITALIER ST-AMAND-MONTRON"/>
    <s v="CH"/>
    <n v="1"/>
    <s v="Centre"/>
    <s v="180000069"/>
    <s v="CENTRE HOSPITALIER ST-AMAND-MONTRON"/>
    <n v="1"/>
    <n v="585"/>
    <n v="1033171.8479612555"/>
    <m/>
    <m/>
    <n v="0"/>
    <m/>
    <n v="0"/>
    <n v="72371"/>
    <n v="0"/>
    <n v="960800.84796125547"/>
    <n v="1033171.8479612555"/>
    <n v="0"/>
    <m/>
    <n v="960800.84796125547"/>
  </r>
  <r>
    <x v="6"/>
    <s v="Limousin"/>
    <s v="190000042"/>
    <s v="CENTRE HOSPITALIER DUBOIS BRIVE"/>
    <s v="CH"/>
    <n v="1"/>
    <s v="Limousin"/>
    <s v="190000042"/>
    <s v="CENTRE HOSPITALIER DUBOIS BRIVE"/>
    <n v="1"/>
    <n v="2132"/>
    <n v="2058426.3670952923"/>
    <m/>
    <m/>
    <n v="0"/>
    <m/>
    <n v="69256"/>
    <n v="138415"/>
    <n v="0"/>
    <n v="1850755.3670952923"/>
    <n v="2058426.3670952923"/>
    <n v="11542.666666666666"/>
    <m/>
    <n v="1908468.7004286256"/>
  </r>
  <r>
    <x v="6"/>
    <s v="Limousin"/>
    <s v="190000059"/>
    <s v="CENTRE HOSPITALIER DE TULLE"/>
    <s v="CH"/>
    <n v="1"/>
    <s v="Limousin"/>
    <s v="190000059"/>
    <s v="CENTRE HOSPITALIER DE TULLE"/>
    <n v="1"/>
    <n v="1180"/>
    <n v="1310746.7614502162"/>
    <m/>
    <m/>
    <n v="0"/>
    <m/>
    <n v="0"/>
    <n v="59901.45"/>
    <n v="0"/>
    <n v="1250845.3114502162"/>
    <n v="1310746.7614502162"/>
    <n v="0"/>
    <m/>
    <n v="1250845.3114502162"/>
  </r>
  <r>
    <x v="6"/>
    <s v="Limousin"/>
    <s v="190000075"/>
    <s v="CENTRE HOSPITALIER D'USSEL"/>
    <s v="CH"/>
    <n v="1"/>
    <s v="Limousin"/>
    <s v="190000075"/>
    <s v="CENTRE HOSPITALIER D'USSEL"/>
    <n v="1"/>
    <n v="451"/>
    <n v="1129809.8386416666"/>
    <m/>
    <m/>
    <n v="0"/>
    <m/>
    <n v="0"/>
    <n v="9533"/>
    <n v="150000"/>
    <n v="970276.83864166657"/>
    <n v="1129809.8386416666"/>
    <n v="0"/>
    <m/>
    <n v="970276.83864166657"/>
  </r>
  <r>
    <x v="8"/>
    <s v="Bourgogne"/>
    <s v="210010070"/>
    <s v="CHI CHATILLON MONTBARD"/>
    <s v="CH"/>
    <n v="1"/>
    <s v="Bourgogne"/>
    <s v="210010070"/>
    <s v="CHI CHATILLON MONTBARD"/>
    <n v="2"/>
    <n v="445"/>
    <n v="2432578.8151948052"/>
    <m/>
    <m/>
    <n v="0"/>
    <m/>
    <n v="0"/>
    <n v="139328"/>
    <n v="150000"/>
    <n v="2143250.8151948052"/>
    <n v="2432578.8151948052"/>
    <n v="0"/>
    <m/>
    <n v="2143250.8151948052"/>
  </r>
  <r>
    <x v="8"/>
    <s v="Bourgogne"/>
    <s v="210780581"/>
    <s v="CHU DIJON"/>
    <s v="CHR"/>
    <n v="1"/>
    <s v="Bourgogne"/>
    <s v="210780581"/>
    <s v="CHU DIJON"/>
    <n v="1"/>
    <n v="5551"/>
    <n v="5196952.027806012"/>
    <m/>
    <m/>
    <n v="0"/>
    <n v="1804543"/>
    <n v="2243910.48"/>
    <n v="615721"/>
    <n v="0"/>
    <n v="4141863.5478060115"/>
    <n v="5196952.027806012"/>
    <n v="373985.07999999996"/>
    <m/>
    <n v="6011788.9478060119"/>
  </r>
  <r>
    <x v="8"/>
    <s v="Bourgogne"/>
    <s v="210780706"/>
    <s v="CH SEMUR-EN-AUXOIS"/>
    <s v="CH"/>
    <n v="1"/>
    <s v="Bourgogne"/>
    <s v="210780706"/>
    <s v="CH SEMUR-EN-AUXOIS"/>
    <n v="1"/>
    <n v="544"/>
    <n v="859015.48055730492"/>
    <m/>
    <m/>
    <n v="0"/>
    <m/>
    <n v="0"/>
    <n v="138595.99"/>
    <n v="0"/>
    <n v="720419.49055730493"/>
    <n v="859015.48055730492"/>
    <n v="0"/>
    <m/>
    <n v="720419.49055730493"/>
  </r>
  <r>
    <x v="8"/>
    <s v="Bourgogne"/>
    <s v="210780714"/>
    <s v="CH BEAUNE"/>
    <s v="CH"/>
    <n v="1"/>
    <s v="Bourgogne"/>
    <s v="210780714"/>
    <s v="CH BEAUNE"/>
    <n v="1"/>
    <n v="1058"/>
    <n v="1232524.7837064934"/>
    <m/>
    <m/>
    <n v="0"/>
    <m/>
    <n v="0"/>
    <n v="127440"/>
    <n v="0"/>
    <n v="1105084.7837064934"/>
    <n v="1232524.7837064934"/>
    <n v="0"/>
    <m/>
    <n v="1105084.7837064934"/>
  </r>
  <r>
    <x v="9"/>
    <s v="Bretagne"/>
    <s v="220000020"/>
    <s v="CH SAINT BRIEUC"/>
    <s v="CH"/>
    <n v="1"/>
    <s v="Bretagne"/>
    <s v="220000020"/>
    <s v="CH SAINT BRIEUC"/>
    <n v="1"/>
    <n v="3874"/>
    <n v="3183696.3265338736"/>
    <m/>
    <m/>
    <n v="0"/>
    <n v="1701110"/>
    <n v="516610.77"/>
    <n v="410392.33"/>
    <n v="0"/>
    <n v="3957803.226533873"/>
    <n v="3183696.3265338736"/>
    <n v="86101.794999999998"/>
    <m/>
    <n v="4388312.2015338736"/>
  </r>
  <r>
    <x v="9"/>
    <s v="Bretagne"/>
    <s v="220000046"/>
    <s v="CH DINAN"/>
    <s v="CH"/>
    <n v="1"/>
    <s v="Bretagne"/>
    <s v="220000046"/>
    <s v="CH DINAN"/>
    <n v="1"/>
    <n v="748"/>
    <n v="1055366.8421404762"/>
    <m/>
    <m/>
    <n v="0"/>
    <m/>
    <n v="6216"/>
    <n v="81826.149999999994"/>
    <n v="0"/>
    <n v="967324.6921404762"/>
    <n v="1055366.8421404762"/>
    <n v="1036"/>
    <m/>
    <n v="972504.6921404762"/>
  </r>
  <r>
    <x v="9"/>
    <s v="Bretagne"/>
    <s v="220000079"/>
    <s v="CH DE GUINGAMP"/>
    <s v="CH"/>
    <n v="1"/>
    <s v="Bretagne"/>
    <s v="220000079"/>
    <s v="CH DE GUINGAMP"/>
    <n v="1"/>
    <n v="501"/>
    <n v="944398.68584150437"/>
    <m/>
    <m/>
    <n v="0"/>
    <m/>
    <n v="0"/>
    <n v="42005.96"/>
    <n v="0"/>
    <n v="902392.72584150441"/>
    <n v="944398.68584150437"/>
    <n v="0"/>
    <m/>
    <n v="902392.72584150441"/>
  </r>
  <r>
    <x v="9"/>
    <s v="Bretagne"/>
    <s v="220000103"/>
    <s v="CH DE LANNION"/>
    <s v="CH"/>
    <n v="1"/>
    <s v="Bretagne"/>
    <s v="220000103"/>
    <s v="CH DE LANNION"/>
    <n v="1"/>
    <n v="721"/>
    <n v="1052866.9959867424"/>
    <m/>
    <m/>
    <n v="0"/>
    <m/>
    <n v="0"/>
    <n v="69996.83"/>
    <n v="0"/>
    <n v="982870.16598674248"/>
    <n v="1052866.9959867424"/>
    <n v="0"/>
    <m/>
    <n v="982870.16598674248"/>
  </r>
  <r>
    <x v="9"/>
    <s v="Bretagne"/>
    <s v="220000152"/>
    <s v="CH DE PAIMPOL"/>
    <s v="CH"/>
    <n v="1"/>
    <s v="Bretagne"/>
    <s v="220000152"/>
    <s v="CH DE PAIMPOL"/>
    <n v="1"/>
    <n v="394"/>
    <n v="934889.85605660174"/>
    <m/>
    <m/>
    <n v="0"/>
    <m/>
    <n v="0"/>
    <n v="66577.55"/>
    <n v="0"/>
    <n v="868312.30605660169"/>
    <n v="934889.85605660174"/>
    <n v="0"/>
    <m/>
    <n v="868312.30605660169"/>
  </r>
  <r>
    <x v="6"/>
    <s v="Limousin"/>
    <s v="230780041"/>
    <s v="CENTRE HOSPITALIER DE GUERET"/>
    <s v="CH"/>
    <n v="1"/>
    <s v="Limousin"/>
    <s v="230780041"/>
    <s v="CENTRE HOSPITALIER DE GUERET"/>
    <n v="1"/>
    <n v="1212"/>
    <n v="1327779.4096731602"/>
    <m/>
    <m/>
    <n v="0"/>
    <m/>
    <n v="0"/>
    <n v="118940.75"/>
    <n v="0"/>
    <n v="1208838.6596731602"/>
    <n v="1327779.4096731602"/>
    <n v="0"/>
    <m/>
    <n v="1208838.6596731602"/>
  </r>
  <r>
    <x v="6"/>
    <s v="Limousin"/>
    <s v="230780058"/>
    <s v="CENTRE HOSPITALIER D'AUBUSSON"/>
    <s v="CH"/>
    <n v="1"/>
    <s v="Limousin"/>
    <s v="230780058"/>
    <s v="CENTRE HOSPITALIER D'AUBUSSON"/>
    <n v="0"/>
    <n v="0"/>
    <n v="0"/>
    <m/>
    <m/>
    <n v="0"/>
    <m/>
    <n v="0"/>
    <n v="0"/>
    <n v="0"/>
    <n v="0"/>
    <n v="0"/>
    <n v="0"/>
    <m/>
    <n v="0"/>
  </r>
  <r>
    <x v="6"/>
    <s v="Limousin"/>
    <s v="230780199"/>
    <s v="CLINIQUE DE LA CROIX BLANCHE MOUTIER"/>
    <s v="EBNL"/>
    <n v="1"/>
    <s v="Limousin"/>
    <s v="230780199"/>
    <s v="CLINIQUE DE LA CROIX BLANCHE MOUTIER"/>
    <n v="0"/>
    <n v="0"/>
    <n v="0"/>
    <m/>
    <m/>
    <n v="0"/>
    <m/>
    <n v="0"/>
    <n v="0"/>
    <n v="0"/>
    <n v="0"/>
    <n v="0"/>
    <n v="0"/>
    <m/>
    <n v="0"/>
  </r>
  <r>
    <x v="6"/>
    <s v="Aquitaine"/>
    <s v="240000059"/>
    <s v="CENTRE HOSPITALIER DE BERGERAC - SAMUEL POZZI"/>
    <s v="CH"/>
    <n v="1"/>
    <s v="Aquitaine"/>
    <s v="240000059"/>
    <s v="CENTRE HOSPITALIER DE BERGERAC - SAMUEL POZZI"/>
    <n v="1"/>
    <n v="640"/>
    <n v="993451.70803387405"/>
    <m/>
    <m/>
    <n v="0"/>
    <m/>
    <n v="718.12"/>
    <n v="103588.42"/>
    <n v="0"/>
    <n v="889145.16803387401"/>
    <n v="993451.70803387405"/>
    <n v="119.68666666666667"/>
    <m/>
    <n v="889743.60136720736"/>
  </r>
  <r>
    <x v="6"/>
    <s v="Aquitaine"/>
    <s v="240000117"/>
    <s v="CENTRE HOSPITALIER DE PERIGUEUX"/>
    <s v="CH"/>
    <n v="1"/>
    <s v="Aquitaine"/>
    <s v="240000117"/>
    <s v="CENTRE HOSPITALIER DE PERIGUEUX"/>
    <n v="1"/>
    <n v="3131"/>
    <n v="2707428.0777251073"/>
    <m/>
    <m/>
    <n v="0"/>
    <n v="1818893"/>
    <n v="10785.44"/>
    <n v="232885.35"/>
    <n v="0"/>
    <n v="4282650.2877251068"/>
    <n v="2707428.0777251073"/>
    <n v="1797.5733333333333"/>
    <m/>
    <n v="4291638.154391774"/>
  </r>
  <r>
    <x v="6"/>
    <s v="Aquitaine"/>
    <s v="240000448"/>
    <s v="CENTRE HOSPITALIER DE SARLAT - JEAN LECLAIRE"/>
    <s v="CH"/>
    <n v="1"/>
    <s v="Aquitaine"/>
    <s v="240000448"/>
    <s v="CENTRE HOSPITALIER DE SARLAT - JEAN LECLAIRE"/>
    <n v="1"/>
    <n v="381"/>
    <n v="939326.95240486995"/>
    <m/>
    <m/>
    <n v="0"/>
    <m/>
    <n v="0"/>
    <n v="73565.41"/>
    <n v="0"/>
    <n v="865761.54240486992"/>
    <n v="939326.95240486995"/>
    <n v="0"/>
    <m/>
    <n v="865761.54240486992"/>
  </r>
  <r>
    <x v="8"/>
    <s v="Franche-Comté"/>
    <s v="250000015"/>
    <s v="CHU BESANCON"/>
    <s v="CHR"/>
    <n v="1"/>
    <s v="Franche-Comté"/>
    <s v="250000015"/>
    <s v="CHU BESANCON"/>
    <n v="1"/>
    <n v="5128"/>
    <n v="4858783.4743964821"/>
    <m/>
    <m/>
    <n v="0"/>
    <n v="2137983"/>
    <n v="0"/>
    <n v="713401.91"/>
    <n v="0"/>
    <n v="6283364.564396482"/>
    <n v="4858783.4743964821"/>
    <n v="0"/>
    <m/>
    <n v="6283364.564396482"/>
  </r>
  <r>
    <x v="8"/>
    <s v="Franche-Comté"/>
    <s v="250000452"/>
    <s v="CHI DE HAUTE COMTE"/>
    <s v="CH"/>
    <n v="1"/>
    <s v="Franche-Comté"/>
    <s v="250000452"/>
    <s v="CHI DE HAUTE COMTE"/>
    <n v="1"/>
    <n v="1283"/>
    <n v="1342973.8442876078"/>
    <m/>
    <m/>
    <n v="0"/>
    <m/>
    <n v="0"/>
    <n v="413148.62"/>
    <n v="0"/>
    <n v="929825.22428760782"/>
    <n v="1342973.8442876078"/>
    <n v="0"/>
    <m/>
    <n v="929825.22428760782"/>
  </r>
  <r>
    <x v="0"/>
    <s v="Rhône-Alpes"/>
    <s v="260000021"/>
    <s v="CH VALENCE"/>
    <s v="CH"/>
    <n v="1"/>
    <s v="Rhône-Alpes"/>
    <s v="260000021"/>
    <s v="CH VALENCE"/>
    <n v="1"/>
    <n v="2454"/>
    <n v="2169021.30307408"/>
    <m/>
    <m/>
    <n v="0"/>
    <n v="1448263"/>
    <n v="310875"/>
    <n v="165353"/>
    <n v="0"/>
    <n v="3141056.30307408"/>
    <n v="2169021.30307408"/>
    <n v="51812.5"/>
    <m/>
    <n v="3400118.80307408"/>
  </r>
  <r>
    <x v="0"/>
    <s v="Rhône-Alpes"/>
    <s v="260000047"/>
    <s v="CH MONTELIMAR"/>
    <s v="CH"/>
    <n v="1"/>
    <s v="Rhône-Alpes"/>
    <s v="260000047"/>
    <s v="CH MONTELIMAR"/>
    <n v="1"/>
    <n v="1008"/>
    <n v="1149979.5736352268"/>
    <m/>
    <m/>
    <n v="0"/>
    <m/>
    <n v="0"/>
    <n v="84752.14"/>
    <n v="0"/>
    <n v="1065227.4336352269"/>
    <n v="1149979.5736352268"/>
    <n v="0"/>
    <m/>
    <n v="1065227.4336352269"/>
  </r>
  <r>
    <x v="0"/>
    <s v="Rhône-Alpes"/>
    <s v="260000054"/>
    <s v="CH CREST"/>
    <s v="CH"/>
    <n v="1"/>
    <s v="Rhône-Alpes"/>
    <s v="260000054"/>
    <s v="CH CREST"/>
    <n v="0"/>
    <n v="0"/>
    <n v="0"/>
    <m/>
    <m/>
    <n v="0"/>
    <m/>
    <n v="0"/>
    <n v="0"/>
    <n v="0"/>
    <n v="0"/>
    <n v="0"/>
    <n v="0"/>
    <m/>
    <n v="0"/>
  </r>
  <r>
    <x v="0"/>
    <s v="Rhône-Alpes"/>
    <s v="260000104"/>
    <s v="CH DIE"/>
    <s v="CH"/>
    <n v="1"/>
    <s v="Rhône-Alpes"/>
    <s v="260000104"/>
    <s v="CH DIE"/>
    <n v="0"/>
    <n v="0"/>
    <n v="0"/>
    <m/>
    <m/>
    <n v="0"/>
    <m/>
    <n v="0"/>
    <n v="0"/>
    <n v="0"/>
    <n v="0"/>
    <n v="0"/>
    <n v="0"/>
    <m/>
    <n v="0"/>
  </r>
  <r>
    <x v="0"/>
    <s v="Rhône-Alpes"/>
    <s v="260016910"/>
    <s v="HOPITAUX DROME-NORD"/>
    <s v="CH"/>
    <n v="1"/>
    <s v="Rhône-Alpes"/>
    <s v="260016910"/>
    <s v="HOPITAUX DROME-NORD"/>
    <n v="2"/>
    <n v="1258"/>
    <n v="2437497.1104748915"/>
    <m/>
    <m/>
    <n v="0"/>
    <m/>
    <n v="0"/>
    <n v="0"/>
    <n v="0"/>
    <n v="2437497.1104748915"/>
    <n v="2437497.1104748915"/>
    <n v="0"/>
    <m/>
    <n v="2437497.1104748915"/>
  </r>
  <r>
    <x v="5"/>
    <s v="Normandie-Haute"/>
    <s v="270000060"/>
    <s v="CH BERNAY"/>
    <s v="CH"/>
    <n v="1"/>
    <s v="Normandie-Haute"/>
    <s v="270000060"/>
    <s v="CH BERNAY"/>
    <n v="1"/>
    <n v="573"/>
    <n v="877772.99795443751"/>
    <m/>
    <m/>
    <n v="0"/>
    <m/>
    <n v="0"/>
    <n v="44976"/>
    <n v="0"/>
    <n v="832796.99795443751"/>
    <n v="877772.99795443751"/>
    <n v="0"/>
    <m/>
    <n v="832796.99795443751"/>
  </r>
  <r>
    <x v="5"/>
    <s v="Normandie-Haute"/>
    <s v="270000086"/>
    <s v="CH GISORS"/>
    <s v="CH"/>
    <n v="1"/>
    <s v="Normandie-Haute"/>
    <s v="270000086"/>
    <s v="CH GISORS"/>
    <n v="1"/>
    <n v="654"/>
    <n v="924581.92279421026"/>
    <m/>
    <m/>
    <n v="0"/>
    <m/>
    <n v="0"/>
    <n v="188821"/>
    <n v="0"/>
    <n v="735760.92279421026"/>
    <n v="924581.92279421026"/>
    <n v="0"/>
    <m/>
    <n v="735760.92279421026"/>
  </r>
  <r>
    <x v="5"/>
    <s v="Normandie-Haute"/>
    <s v="270000102"/>
    <s v="CH PONT-AUDEMER"/>
    <s v="CH"/>
    <n v="1"/>
    <s v="Normandie-Haute"/>
    <s v="270000102"/>
    <s v="CH PONT-AUDEMER"/>
    <n v="1"/>
    <n v="599"/>
    <n v="898217.81725790061"/>
    <m/>
    <m/>
    <n v="0"/>
    <m/>
    <n v="0"/>
    <n v="139609"/>
    <n v="0"/>
    <n v="758608.81725790061"/>
    <n v="898217.81725790061"/>
    <n v="0"/>
    <m/>
    <n v="758608.81725790061"/>
  </r>
  <r>
    <x v="5"/>
    <s v="Normandie-Haute"/>
    <s v="270000110"/>
    <s v="CH VERNEUIL-SUR-AVRE"/>
    <s v="CH"/>
    <n v="1"/>
    <s v="Normandie-Haute"/>
    <s v="270000110"/>
    <s v="CH VERNEUIL-SUR-AVRE"/>
    <n v="1"/>
    <n v="416"/>
    <n v="937147.57971672073"/>
    <m/>
    <m/>
    <n v="0"/>
    <m/>
    <n v="0"/>
    <n v="113103"/>
    <n v="0"/>
    <n v="824044.57971672073"/>
    <n v="937147.57971672073"/>
    <n v="0"/>
    <m/>
    <n v="824044.57971672073"/>
  </r>
  <r>
    <x v="5"/>
    <s v="Normandie-Haute"/>
    <s v="270023724"/>
    <s v="CHI EVREUX-VERNON"/>
    <s v="CH"/>
    <n v="1"/>
    <s v="Normandie-Haute"/>
    <s v="270023724"/>
    <s v="CHI EVREUX-VERNON"/>
    <n v="2"/>
    <n v="2840"/>
    <n v="3035149.5250487551"/>
    <m/>
    <m/>
    <n v="0"/>
    <m/>
    <n v="130382"/>
    <n v="594909"/>
    <n v="0"/>
    <n v="2309858.5250487551"/>
    <n v="3035149.5250487551"/>
    <n v="21730.333333333332"/>
    <m/>
    <n v="2418510.1917154216"/>
  </r>
  <r>
    <x v="7"/>
    <s v="Centre"/>
    <s v="280000134"/>
    <s v="CENTRE HOSPITALIER DE CHARTRES"/>
    <s v="CH"/>
    <n v="1"/>
    <s v="Centre"/>
    <s v="280000134"/>
    <s v="CENTRE HOSPITALIER DE CHARTRES"/>
    <n v="1"/>
    <n v="1629"/>
    <n v="1430593.9078002691"/>
    <m/>
    <m/>
    <n v="0"/>
    <m/>
    <n v="113075"/>
    <n v="177472"/>
    <n v="0"/>
    <n v="1140046.9078002691"/>
    <n v="1430593.9078002691"/>
    <n v="18845.833333333332"/>
    <m/>
    <n v="1234276.0744669358"/>
  </r>
  <r>
    <x v="7"/>
    <s v="Centre"/>
    <s v="280000183"/>
    <s v="CENTRE HOSPITALIER DE DREUX"/>
    <s v="CH"/>
    <n v="1"/>
    <s v="Centre"/>
    <s v="280000183"/>
    <s v="CENTRE HOSPITALIER DE DREUX"/>
    <n v="1"/>
    <n v="1844"/>
    <n v="1797981.8568762974"/>
    <m/>
    <m/>
    <n v="0"/>
    <n v="1308623"/>
    <n v="0"/>
    <n v="519402"/>
    <n v="0"/>
    <n v="2587202.8568762974"/>
    <n v="1797981.8568762974"/>
    <n v="0"/>
    <m/>
    <n v="2587202.8568762974"/>
  </r>
  <r>
    <x v="7"/>
    <s v="Centre"/>
    <s v="280000589"/>
    <s v="CENTRE HOSPITALIER NOGENT-LE-ROTROU"/>
    <s v="CH"/>
    <n v="1"/>
    <s v="Centre"/>
    <s v="280000589"/>
    <s v="CENTRE HOSPITALIER NOGENT-LE-ROTROU"/>
    <n v="1"/>
    <n v="536"/>
    <n v="939280.80478014075"/>
    <m/>
    <m/>
    <n v="0"/>
    <m/>
    <n v="0"/>
    <n v="131608"/>
    <n v="0"/>
    <n v="807672.80478014075"/>
    <n v="939280.80478014075"/>
    <n v="0"/>
    <m/>
    <n v="807672.80478014075"/>
  </r>
  <r>
    <x v="7"/>
    <s v="Centre"/>
    <s v="280500075"/>
    <s v="CENTRE HOSPITALIER DE CHATEAUDUN"/>
    <s v="CH"/>
    <n v="1"/>
    <s v="Centre"/>
    <s v="280500075"/>
    <s v="CENTRE HOSPITALIER DE CHATEAUDUN"/>
    <n v="1"/>
    <n v="605"/>
    <n v="912992.26977678551"/>
    <m/>
    <m/>
    <n v="0"/>
    <m/>
    <n v="0"/>
    <n v="92146"/>
    <n v="0"/>
    <n v="820846.26977678551"/>
    <n v="912992.26977678551"/>
    <n v="0"/>
    <m/>
    <n v="820846.26977678551"/>
  </r>
  <r>
    <x v="9"/>
    <s v="Bretagne"/>
    <s v="290000017"/>
    <s v="CHRU DE BREST"/>
    <s v="CHR"/>
    <n v="1"/>
    <s v="Bretagne"/>
    <s v="290000017"/>
    <s v="CHRU DE BREST"/>
    <n v="2"/>
    <n v="6595"/>
    <n v="6689120.1556673758"/>
    <m/>
    <m/>
    <n v="0"/>
    <n v="1733406"/>
    <n v="754449"/>
    <n v="463578"/>
    <n v="100000"/>
    <n v="7104499.1556673758"/>
    <n v="6689120.1556673758"/>
    <n v="125741.5"/>
    <m/>
    <n v="7733206.6556673758"/>
  </r>
  <r>
    <x v="9"/>
    <s v="Bretagne"/>
    <s v="290000041"/>
    <s v="CH LANDERNEAU"/>
    <s v="CH"/>
    <n v="1"/>
    <s v="Bretagne"/>
    <s v="290000041"/>
    <s v="CH LANDERNEAU"/>
    <n v="0"/>
    <n v="0"/>
    <n v="0"/>
    <m/>
    <m/>
    <n v="0"/>
    <m/>
    <n v="0"/>
    <n v="0"/>
    <n v="0"/>
    <n v="0"/>
    <n v="0"/>
    <n v="0"/>
    <m/>
    <n v="0"/>
  </r>
  <r>
    <x v="9"/>
    <s v="Bretagne"/>
    <s v="290000074"/>
    <s v="CH DE DOUARNENEZ"/>
    <s v="CH"/>
    <n v="1"/>
    <s v="Bretagne"/>
    <s v="290000074"/>
    <s v="CH DE DOUARNENEZ"/>
    <n v="0"/>
    <n v="0"/>
    <n v="0"/>
    <m/>
    <m/>
    <n v="0"/>
    <m/>
    <n v="0"/>
    <n v="0"/>
    <n v="0"/>
    <n v="0"/>
    <n v="0"/>
    <n v="0"/>
    <m/>
    <n v="0"/>
  </r>
  <r>
    <x v="9"/>
    <s v="Bretagne"/>
    <s v="290000306"/>
    <s v="CH DE QUIMPERLE"/>
    <s v="CH"/>
    <n v="1"/>
    <s v="Bretagne"/>
    <s v="290000306"/>
    <s v="CH DE QUIMPERLE"/>
    <n v="1"/>
    <n v="833"/>
    <n v="1123142.132029545"/>
    <m/>
    <m/>
    <n v="0"/>
    <m/>
    <n v="44562.62"/>
    <n v="59527.11"/>
    <n v="0"/>
    <n v="1019052.4020295449"/>
    <n v="1123142.132029545"/>
    <n v="7427.1033333333335"/>
    <m/>
    <n v="1056187.9186962117"/>
  </r>
  <r>
    <x v="9"/>
    <s v="Bretagne"/>
    <s v="290000728"/>
    <s v="HIA CLERMONT-TONNERRE"/>
    <s v="SSA"/>
    <n v="1"/>
    <s v="ZZZZ-SSA"/>
    <s v="290000728"/>
    <s v="HIA CLERMONT-TONNERRE"/>
    <n v="0"/>
    <n v="0"/>
    <n v="0"/>
    <m/>
    <m/>
    <n v="0"/>
    <m/>
    <n v="0"/>
    <n v="0"/>
    <n v="0"/>
    <n v="0"/>
    <n v="0"/>
    <n v="0"/>
    <m/>
    <n v="0"/>
  </r>
  <r>
    <x v="9"/>
    <s v="Bretagne"/>
    <s v="290000785"/>
    <s v="HOTEL DIEU DE PONT-L'ABBE"/>
    <s v="EBNL"/>
    <n v="1"/>
    <s v="Bretagne"/>
    <s v="290000785"/>
    <s v="HOTEL DIEU DE PONT-L'ABBE"/>
    <n v="1"/>
    <n v="565"/>
    <n v="896710.3892838204"/>
    <m/>
    <m/>
    <n v="0"/>
    <m/>
    <n v="0"/>
    <n v="36871.56"/>
    <n v="0"/>
    <n v="859838.82928382047"/>
    <n v="896710.3892838204"/>
    <n v="0"/>
    <m/>
    <n v="859838.82928382047"/>
  </r>
  <r>
    <x v="9"/>
    <s v="Bretagne"/>
    <s v="290020700"/>
    <s v="CHIC DE QUIMPER"/>
    <s v="CH"/>
    <n v="1"/>
    <s v="Bretagne"/>
    <s v="290020700"/>
    <s v="CHIC DE QUIMPER"/>
    <n v="3"/>
    <n v="2577"/>
    <n v="3796508.5579490252"/>
    <m/>
    <m/>
    <n v="0"/>
    <m/>
    <n v="0"/>
    <n v="337354.6"/>
    <n v="0"/>
    <n v="3459153.9579490251"/>
    <n v="3796508.5579490252"/>
    <n v="0"/>
    <m/>
    <n v="3459153.9579490251"/>
  </r>
  <r>
    <x v="9"/>
    <s v="Bretagne"/>
    <s v="290021542"/>
    <s v="CH DES PAYS DE MORLAIX"/>
    <s v="CH"/>
    <n v="1"/>
    <s v="Bretagne"/>
    <s v="290021542"/>
    <s v="CH DES PAYS DE MORLAIX"/>
    <n v="1"/>
    <n v="1133"/>
    <n v="1245202.4937904757"/>
    <m/>
    <m/>
    <n v="0"/>
    <m/>
    <n v="3368.04"/>
    <n v="56980.08"/>
    <n v="0"/>
    <n v="1184854.3737904755"/>
    <n v="1245202.4937904757"/>
    <n v="561.33999999999992"/>
    <m/>
    <n v="1187661.0737904755"/>
  </r>
  <r>
    <x v="10"/>
    <s v="Corse"/>
    <s v="2A0000014"/>
    <s v="CENTRE HOSPITALIER D'AJACCIO"/>
    <s v="CH"/>
    <n v="1.08"/>
    <s v="Corse"/>
    <s v="2A0000014"/>
    <s v="CENTRE HOSPITALIER D'AJACCIO"/>
    <n v="4"/>
    <n v="5183"/>
    <n v="8481382.0880738795"/>
    <m/>
    <m/>
    <n v="1338000"/>
    <m/>
    <n v="799700"/>
    <n v="0"/>
    <n v="0"/>
    <n v="9019682.0880738795"/>
    <n v="8716976.0349648185"/>
    <n v="133283.33333333331"/>
    <m/>
    <n v="9921692.7016314846"/>
  </r>
  <r>
    <x v="10"/>
    <s v="Corse"/>
    <s v="2B0000020"/>
    <s v="CENTRE HOSPITALIER DE BASTIA"/>
    <s v="CH"/>
    <n v="1.08"/>
    <s v="Corse"/>
    <s v="2B0000020"/>
    <s v="CENTRE HOSPITALIER DE BASTIA"/>
    <n v="4"/>
    <n v="6255"/>
    <n v="8901843.8662705645"/>
    <m/>
    <m/>
    <n v="1506628"/>
    <m/>
    <n v="479119"/>
    <n v="0"/>
    <n v="0"/>
    <n v="9929352.8662705645"/>
    <n v="9149117.3070003018"/>
    <n v="79853.166666666657"/>
    <m/>
    <n v="10575892.140333636"/>
  </r>
  <r>
    <x v="10"/>
    <s v="Corse"/>
    <s v="2B0005342"/>
    <s v="CH CALVI"/>
    <s v="CH"/>
    <n v="1.08"/>
    <s v="Corse"/>
    <s v="2B0005342"/>
    <s v="CH CALVI"/>
    <n v="0"/>
    <n v="0"/>
    <n v="0"/>
    <m/>
    <m/>
    <n v="0"/>
    <m/>
    <n v="0"/>
    <n v="0"/>
    <n v="0"/>
    <n v="0"/>
    <n v="0"/>
    <n v="0"/>
    <m/>
    <n v="0"/>
  </r>
  <r>
    <x v="4"/>
    <s v="Languedoc-Roussillon"/>
    <s v="300780038"/>
    <s v="CHU NIMES"/>
    <s v="CHR"/>
    <n v="1"/>
    <s v="Languedoc-Roussillon"/>
    <s v="300780038"/>
    <s v="CHU NIMES"/>
    <n v="1"/>
    <n v="6409"/>
    <n v="5946866.658365177"/>
    <m/>
    <m/>
    <n v="0"/>
    <n v="1280983"/>
    <n v="433917.19"/>
    <n v="201150.65"/>
    <n v="0"/>
    <n v="6592781.8183651762"/>
    <n v="5946866.658365177"/>
    <n v="72319.531666666662"/>
    <m/>
    <n v="6954379.4766985103"/>
  </r>
  <r>
    <x v="4"/>
    <s v="Languedoc-Roussillon"/>
    <s v="300780046"/>
    <s v="CENTRE HOSPITALIER ALES - CEVENNES"/>
    <s v="CH"/>
    <n v="1"/>
    <s v="Languedoc-Roussillon"/>
    <s v="300780046"/>
    <s v="CENTRE HOSPITALIER ALES - CEVENNES"/>
    <n v="1"/>
    <n v="2395"/>
    <n v="2193400.6671765689"/>
    <m/>
    <m/>
    <n v="0"/>
    <m/>
    <n v="0"/>
    <n v="158324.4"/>
    <n v="0"/>
    <n v="2035076.267176569"/>
    <n v="2193400.6671765689"/>
    <n v="0"/>
    <m/>
    <n v="2035076.267176569"/>
  </r>
  <r>
    <x v="4"/>
    <s v="Languedoc-Roussillon"/>
    <s v="300780053"/>
    <s v="CENTRE HOSPITALIER BAGNOLS SUR CEZE"/>
    <s v="CH"/>
    <n v="1"/>
    <s v="Languedoc-Roussillon"/>
    <s v="300780053"/>
    <s v="CENTRE HOSPITALIER BAGNOLS SUR CEZE"/>
    <n v="1"/>
    <n v="940"/>
    <n v="1162224.6459323047"/>
    <m/>
    <m/>
    <n v="0"/>
    <m/>
    <n v="0"/>
    <n v="93328.2"/>
    <n v="0"/>
    <n v="1068896.4459323047"/>
    <n v="1162224.6459323047"/>
    <n v="0"/>
    <m/>
    <n v="1068896.4459323047"/>
  </r>
  <r>
    <x v="4"/>
    <s v="Midi-Pyrénées"/>
    <s v="310780671"/>
    <s v="CH COMMINGES PYRENEES SAINT GAUDENS"/>
    <s v="CH"/>
    <n v="1"/>
    <s v="Midi-Pyrénées"/>
    <s v="310780671"/>
    <s v="CH COMMINGES PYRENEES SAINT GAUDENS"/>
    <n v="1"/>
    <n v="1243"/>
    <n v="1338181.7651214285"/>
    <m/>
    <m/>
    <n v="0"/>
    <m/>
    <n v="0"/>
    <n v="193666.34"/>
    <n v="0"/>
    <n v="1144515.4251214284"/>
    <n v="1338181.7651214285"/>
    <n v="0"/>
    <m/>
    <n v="1144515.4251214284"/>
  </r>
  <r>
    <x v="4"/>
    <s v="Midi-Pyrénées"/>
    <s v="310781067"/>
    <s v="HOPITAL JOSEPH DUCUING"/>
    <s v="EBNL"/>
    <n v="1"/>
    <s v="Midi-Pyrénées"/>
    <s v="310781067"/>
    <s v="HOPITAL JOSEPH DUCUING"/>
    <n v="0"/>
    <n v="0"/>
    <n v="0"/>
    <m/>
    <m/>
    <n v="0"/>
    <m/>
    <n v="0"/>
    <n v="0"/>
    <n v="0"/>
    <n v="0"/>
    <n v="0"/>
    <n v="0"/>
    <m/>
    <n v="0"/>
  </r>
  <r>
    <x v="4"/>
    <s v="Midi-Pyrénées"/>
    <s v="310781406"/>
    <s v="HOTEL DIEU ST-JACQUES CHU DE TOULOUSE"/>
    <s v="CHR"/>
    <n v="1"/>
    <s v="Midi-Pyrénées"/>
    <s v="310781406"/>
    <s v="HOTEL DIEU ST-JACQUES CHU DE TOULOUSE"/>
    <n v="2"/>
    <n v="12000"/>
    <n v="11034259.656739229"/>
    <m/>
    <m/>
    <n v="0"/>
    <n v="3927166"/>
    <n v="2367909.48"/>
    <n v="937608.54"/>
    <n v="0"/>
    <n v="11655907.636739228"/>
    <n v="11034259.656739229"/>
    <n v="394651.57999999996"/>
    <m/>
    <n v="13629165.53673923"/>
  </r>
  <r>
    <x v="4"/>
    <s v="Midi-Pyrénées"/>
    <s v="320780117"/>
    <s v="CENTRE HOSPITALIER D'AUCH"/>
    <s v="CH"/>
    <n v="1"/>
    <s v="Midi-Pyrénées"/>
    <s v="320780117"/>
    <s v="CENTRE HOSPITALIER D'AUCH"/>
    <n v="1"/>
    <n v="1036"/>
    <n v="1232930.3386094698"/>
    <m/>
    <m/>
    <n v="0"/>
    <m/>
    <n v="6165.33"/>
    <n v="287482.42000000004"/>
    <n v="0"/>
    <n v="939282.58860946971"/>
    <n v="1232930.3386094698"/>
    <n v="1027.5549999999998"/>
    <m/>
    <n v="944420.36360946984"/>
  </r>
  <r>
    <x v="4"/>
    <s v="Midi-Pyrénées"/>
    <s v="320780133"/>
    <s v="CENTRE HOSPITALIER CONDOM"/>
    <s v="CH"/>
    <n v="1"/>
    <s v="Midi-Pyrénées"/>
    <s v="320780133"/>
    <s v="CENTRE HOSPITALIER CONDOM"/>
    <n v="1"/>
    <n v="446"/>
    <n v="1286735.4340909091"/>
    <m/>
    <m/>
    <n v="0"/>
    <m/>
    <n v="0"/>
    <n v="0"/>
    <n v="0"/>
    <n v="1286735.4340909091"/>
    <n v="1286735.4340909091"/>
    <n v="0"/>
    <m/>
    <n v="1286735.4340909091"/>
  </r>
  <r>
    <x v="6"/>
    <s v="Aquitaine"/>
    <s v="330027509"/>
    <s v="CENTRE HOSPITALIER INTERCOMMUNAL SUD GIRONDE"/>
    <s v="CH"/>
    <n v="1"/>
    <s v="Aquitaine"/>
    <s v="330027509"/>
    <s v="CENTRE HOSPITALIER INTERCOMMUNAL SUD GIRONDE"/>
    <n v="1"/>
    <n v="735"/>
    <n v="1064031.8800738638"/>
    <m/>
    <m/>
    <n v="0"/>
    <m/>
    <n v="0"/>
    <n v="138602.04"/>
    <n v="0"/>
    <n v="925429.84007386374"/>
    <n v="1064031.8800738638"/>
    <n v="0"/>
    <m/>
    <n v="925429.84007386374"/>
  </r>
  <r>
    <x v="6"/>
    <s v="Aquitaine"/>
    <s v="330780495"/>
    <s v="CLINIQUE MUTUALISTE DU MEDOC"/>
    <s v="EBNL"/>
    <n v="1"/>
    <s v="Aquitaine"/>
    <s v="330780495"/>
    <s v="CLINIQUE MUTUALISTE DU MEDOC"/>
    <n v="1"/>
    <n v="536"/>
    <n v="868037.80220871198"/>
    <m/>
    <m/>
    <n v="0"/>
    <m/>
    <n v="0"/>
    <n v="598.5"/>
    <n v="0"/>
    <n v="867439.30220871198"/>
    <n v="868037.80220871198"/>
    <n v="0"/>
    <m/>
    <n v="867439.30220871198"/>
  </r>
  <r>
    <x v="6"/>
    <s v="Aquitaine"/>
    <s v="330780529"/>
    <s v="CL MUTUALISTE DE PESSAC"/>
    <s v="EBNL"/>
    <n v="1"/>
    <s v="Aquitaine"/>
    <s v="330780529"/>
    <s v="CL MUTUALISTE DE PESSAC"/>
    <n v="0"/>
    <n v="0"/>
    <n v="0"/>
    <m/>
    <m/>
    <n v="0"/>
    <m/>
    <n v="0"/>
    <n v="0"/>
    <n v="0"/>
    <n v="0"/>
    <n v="0"/>
    <n v="0"/>
    <m/>
    <n v="0"/>
  </r>
  <r>
    <x v="6"/>
    <s v="Aquitaine"/>
    <s v="330780537"/>
    <s v="CLINIQUE MEDICO CHIRURGICALE WALLERSTEIN"/>
    <s v="EBNL"/>
    <n v="1"/>
    <s v="Aquitaine"/>
    <s v="330780537"/>
    <s v="CLINIQUE MEDICO CHIRURGICALE WALLERSTEIN"/>
    <n v="1"/>
    <n v="391"/>
    <n v="798498.07198793301"/>
    <m/>
    <m/>
    <n v="0"/>
    <m/>
    <n v="27645.27"/>
    <n v="74513.56"/>
    <n v="0"/>
    <n v="696339.24198793294"/>
    <n v="798498.07198793301"/>
    <n v="4607.5450000000001"/>
    <m/>
    <n v="719376.96698793303"/>
  </r>
  <r>
    <x v="6"/>
    <s v="Aquitaine"/>
    <s v="330781196"/>
    <s v="CHU HOPITAUX DE BORDEAUX"/>
    <s v="CHR"/>
    <n v="1"/>
    <s v="Aquitaine"/>
    <s v="330781196"/>
    <s v="CHU HOPITAUX DE BORDEAUX"/>
    <n v="1"/>
    <n v="9013"/>
    <n v="8071298.0230054324"/>
    <m/>
    <m/>
    <n v="0"/>
    <n v="603883"/>
    <n v="1862865"/>
    <n v="280971"/>
    <n v="0"/>
    <n v="6531345.0230054334"/>
    <n v="8071298.0230054324"/>
    <n v="310477.5"/>
    <m/>
    <n v="8083732.5230054334"/>
  </r>
  <r>
    <x v="6"/>
    <s v="Aquitaine"/>
    <s v="330781204"/>
    <s v="CENTRE HOSPITALIER D'ARCACHON JEAN HAMEAU"/>
    <s v="CH"/>
    <n v="1"/>
    <s v="Aquitaine"/>
    <s v="330781204"/>
    <s v="CENTRE HOSPITALIER D'ARCACHON JEAN HAMEAU"/>
    <n v="1"/>
    <n v="736"/>
    <n v="1042735.7910318724"/>
    <m/>
    <m/>
    <n v="0"/>
    <m/>
    <n v="0"/>
    <n v="104156.87"/>
    <n v="0"/>
    <n v="938578.92103187239"/>
    <n v="1042735.7910318724"/>
    <n v="0"/>
    <m/>
    <n v="938578.92103187239"/>
  </r>
  <r>
    <x v="6"/>
    <s v="Aquitaine"/>
    <s v="330781220"/>
    <s v="CENTRE HOSPITALIER HAUTE GIRONDE"/>
    <s v="CH"/>
    <n v="1"/>
    <s v="Aquitaine"/>
    <s v="330781220"/>
    <s v="CENTRE HOSPITALIER HAUTE GIRONDE"/>
    <n v="1"/>
    <n v="485"/>
    <n v="843844.30985086598"/>
    <m/>
    <m/>
    <n v="0"/>
    <m/>
    <n v="0"/>
    <n v="60415"/>
    <n v="0"/>
    <n v="783429.30985086598"/>
    <n v="843844.30985086598"/>
    <n v="0"/>
    <m/>
    <n v="783429.30985086598"/>
  </r>
  <r>
    <x v="6"/>
    <s v="Aquitaine"/>
    <s v="330781253"/>
    <s v="CENTRE HOSPITALIER DE LIBOURNE"/>
    <s v="CH"/>
    <n v="1"/>
    <s v="Aquitaine"/>
    <s v="330781253"/>
    <s v="CENTRE HOSPITALIER DE LIBOURNE"/>
    <n v="2"/>
    <n v="1481"/>
    <n v="2324338.3735995125"/>
    <m/>
    <m/>
    <n v="0"/>
    <m/>
    <n v="0"/>
    <n v="90762"/>
    <n v="0"/>
    <n v="2233576.3735995125"/>
    <n v="2324338.3735995125"/>
    <n v="0"/>
    <m/>
    <n v="2233576.3735995125"/>
  </r>
  <r>
    <x v="6"/>
    <s v="Aquitaine"/>
    <s v="330781303"/>
    <s v="HIA ROBERT PICQUE"/>
    <s v="SSA"/>
    <n v="1"/>
    <s v="ZZZZ-SSA"/>
    <s v="330781303"/>
    <s v="HIA ROBERT PICQUE"/>
    <n v="0"/>
    <n v="0"/>
    <n v="0"/>
    <m/>
    <m/>
    <n v="0"/>
    <m/>
    <n v="0"/>
    <n v="0"/>
    <n v="0"/>
    <n v="0"/>
    <n v="0"/>
    <n v="0"/>
    <m/>
    <n v="0"/>
  </r>
  <r>
    <x v="4"/>
    <s v="Languedoc-Roussillon"/>
    <s v="340011295"/>
    <s v="LES HOPITAUX DU BASSIN DE THAU"/>
    <s v="CH"/>
    <n v="1"/>
    <s v="Languedoc-Roussillon"/>
    <s v="340011295"/>
    <s v="LES HOPITAUX DU BASSIN DE THAU"/>
    <n v="2"/>
    <n v="2299"/>
    <n v="2545796.5255916663"/>
    <m/>
    <m/>
    <n v="0"/>
    <m/>
    <n v="0"/>
    <n v="226651.78999999998"/>
    <n v="0"/>
    <n v="2319144.7355916663"/>
    <n v="2545796.5255916663"/>
    <n v="0"/>
    <m/>
    <n v="2319144.7355916663"/>
  </r>
  <r>
    <x v="4"/>
    <s v="Languedoc-Roussillon"/>
    <s v="340780055"/>
    <s v="CENTRE HOSPITALIER BEZIERS"/>
    <s v="CH"/>
    <n v="1"/>
    <s v="Languedoc-Roussillon"/>
    <s v="340780055"/>
    <s v="CENTRE HOSPITALIER BEZIERS"/>
    <n v="1"/>
    <n v="2638"/>
    <n v="2434554.0665518399"/>
    <m/>
    <m/>
    <n v="0"/>
    <m/>
    <n v="0"/>
    <n v="190624.04"/>
    <n v="0"/>
    <n v="2243930.0265518399"/>
    <n v="2434554.0665518399"/>
    <n v="0"/>
    <m/>
    <n v="2243930.0265518399"/>
  </r>
  <r>
    <x v="4"/>
    <s v="Languedoc-Roussillon"/>
    <s v="340780477"/>
    <s v="CHU MONTPELLIER"/>
    <s v="CHR"/>
    <n v="1"/>
    <s v="Languedoc-Roussillon"/>
    <s v="340780477"/>
    <s v="CHU MONTPELLIER"/>
    <n v="3"/>
    <n v="8399"/>
    <n v="8378516.770356453"/>
    <m/>
    <m/>
    <n v="0"/>
    <n v="1641983"/>
    <n v="2185722.2000000002"/>
    <n v="234926.75000000003"/>
    <n v="0"/>
    <n v="7599850.8203564538"/>
    <n v="8378516.770356453"/>
    <n v="364287.03333333333"/>
    <m/>
    <n v="9421285.9870231207"/>
  </r>
  <r>
    <x v="4"/>
    <s v="Languedoc-Roussillon"/>
    <s v="340780642"/>
    <s v="CLINIQUE BEAU SOLEIL"/>
    <s v="EBNL"/>
    <n v="1"/>
    <s v="Languedoc-Roussillon"/>
    <s v="340780642"/>
    <s v="CLINIQUE BEAU SOLEIL"/>
    <n v="0"/>
    <n v="0"/>
    <n v="0"/>
    <m/>
    <m/>
    <n v="0"/>
    <m/>
    <n v="0"/>
    <n v="0"/>
    <n v="0"/>
    <n v="0"/>
    <n v="0"/>
    <n v="0"/>
    <m/>
    <n v="0"/>
  </r>
  <r>
    <x v="9"/>
    <s v="Bretagne"/>
    <s v="350000022"/>
    <s v="CH SAINT MALO"/>
    <s v="CH"/>
    <n v="1"/>
    <s v="Bretagne"/>
    <s v="350000022"/>
    <s v="CH SAINT MALO"/>
    <n v="1"/>
    <n v="844"/>
    <n v="1074978.3390134736"/>
    <m/>
    <m/>
    <n v="0"/>
    <m/>
    <n v="0"/>
    <n v="128010.67"/>
    <n v="0"/>
    <n v="946967.66901347355"/>
    <n v="1074978.3390134736"/>
    <n v="0"/>
    <m/>
    <n v="946967.66901347355"/>
  </r>
  <r>
    <x v="9"/>
    <s v="Bretagne"/>
    <s v="350000030"/>
    <s v="CH DE FOUGERES"/>
    <s v="CH"/>
    <n v="1"/>
    <s v="Bretagne"/>
    <s v="350000030"/>
    <s v="CH DE FOUGERES"/>
    <n v="1"/>
    <n v="513"/>
    <n v="932202.70669177477"/>
    <m/>
    <m/>
    <n v="0"/>
    <m/>
    <n v="0"/>
    <n v="0"/>
    <n v="0"/>
    <n v="932202.70669177477"/>
    <n v="932202.70669177477"/>
    <n v="0"/>
    <m/>
    <n v="932202.70669177477"/>
  </r>
  <r>
    <x v="9"/>
    <s v="Bretagne"/>
    <s v="350000048"/>
    <s v="CH DE REDON"/>
    <s v="CH"/>
    <n v="1"/>
    <s v="Bretagne"/>
    <s v="350000048"/>
    <s v="CH DE REDON"/>
    <n v="1"/>
    <n v="668"/>
    <n v="1031935.4769497832"/>
    <m/>
    <m/>
    <n v="0"/>
    <m/>
    <n v="71.83"/>
    <n v="6660.5"/>
    <n v="0"/>
    <n v="1025203.1469497832"/>
    <n v="1031935.4769497832"/>
    <n v="11.971666666666666"/>
    <m/>
    <n v="1025263.0052831165"/>
  </r>
  <r>
    <x v="9"/>
    <s v="Bretagne"/>
    <s v="350000055"/>
    <s v="CH DE VITRE"/>
    <s v="CH"/>
    <n v="1"/>
    <s v="Bretagne"/>
    <s v="350000055"/>
    <s v="CH DE VITRE"/>
    <n v="1"/>
    <n v="407"/>
    <n v="790927.73405119067"/>
    <m/>
    <m/>
    <n v="0"/>
    <m/>
    <n v="0"/>
    <n v="35068"/>
    <n v="0"/>
    <n v="755859.73405119067"/>
    <n v="790927.73405119067"/>
    <n v="0"/>
    <m/>
    <n v="755859.73405119067"/>
  </r>
  <r>
    <x v="9"/>
    <s v="Bretagne"/>
    <s v="350005179"/>
    <s v="CHU DE RENNES"/>
    <s v="CHR"/>
    <n v="1"/>
    <s v="Bretagne"/>
    <s v="350005179"/>
    <s v="CHU DE RENNES"/>
    <n v="1"/>
    <n v="4348"/>
    <n v="4182039.1713271653"/>
    <m/>
    <m/>
    <n v="0"/>
    <m/>
    <n v="441168"/>
    <n v="365467.2"/>
    <n v="0"/>
    <n v="3375403.9713271651"/>
    <n v="4182039.1713271653"/>
    <n v="73528"/>
    <m/>
    <n v="3743043.9713271651"/>
  </r>
  <r>
    <x v="7"/>
    <s v="Centre"/>
    <s v="360000046"/>
    <s v="CENTRE HOSPITALIER LA TOUR BLANCHE ISSOUDUN"/>
    <s v="CH"/>
    <n v="1"/>
    <s v="Centre"/>
    <s v="360000046"/>
    <s v="CENTRE HOSPITALIER LA TOUR BLANCHE ISSOUDUN"/>
    <n v="1"/>
    <n v="100"/>
    <n v="1191017.3466371752"/>
    <m/>
    <m/>
    <n v="0"/>
    <m/>
    <n v="0"/>
    <n v="0"/>
    <n v="0"/>
    <n v="1191017.3466371752"/>
    <n v="1191017.3466371752"/>
    <n v="0"/>
    <m/>
    <n v="1191017.3466371752"/>
  </r>
  <r>
    <x v="7"/>
    <s v="Centre"/>
    <s v="360000053"/>
    <s v="CENTRE HOSPITALIER DE CHATEAUROUX"/>
    <s v="CH"/>
    <n v="1"/>
    <s v="Centre"/>
    <s v="360000053"/>
    <s v="CENTRE HOSPITALIER DE CHATEAUROUX"/>
    <n v="1"/>
    <n v="3113"/>
    <n v="2700709.5159851192"/>
    <m/>
    <m/>
    <n v="0"/>
    <n v="1397623"/>
    <n v="179116"/>
    <n v="351589"/>
    <n v="0"/>
    <n v="3567627.5159851192"/>
    <n v="2700709.5159851192"/>
    <n v="29852.666666666664"/>
    <m/>
    <n v="3716890.8493184526"/>
  </r>
  <r>
    <x v="7"/>
    <s v="Centre"/>
    <s v="360000079"/>
    <s v="CENTRE HOSPITALIER DU BLANC"/>
    <s v="CH"/>
    <n v="1"/>
    <s v="Centre"/>
    <s v="360000079"/>
    <s v="CENTRE HOSPITALIER DU BLANC"/>
    <n v="1"/>
    <n v="120"/>
    <n v="1188949.4111842534"/>
    <m/>
    <m/>
    <n v="0"/>
    <m/>
    <n v="0"/>
    <n v="0"/>
    <n v="200000"/>
    <n v="988949.4111842534"/>
    <n v="1188949.4111842534"/>
    <n v="0"/>
    <m/>
    <n v="988949.4111842534"/>
  </r>
  <r>
    <x v="7"/>
    <s v="Centre"/>
    <s v="370000481"/>
    <s v="CHRU DE TOURS"/>
    <s v="CHR"/>
    <n v="1"/>
    <s v="Centre"/>
    <s v="370000481"/>
    <s v="CHRU DE TOURS"/>
    <n v="3"/>
    <n v="4773"/>
    <n v="4911740.5939622289"/>
    <m/>
    <m/>
    <n v="0"/>
    <n v="1890543"/>
    <n v="0"/>
    <n v="1945009"/>
    <n v="0"/>
    <n v="4857274.5939622289"/>
    <n v="4911740.5939622289"/>
    <n v="0"/>
    <m/>
    <n v="4857274.5939622289"/>
  </r>
  <r>
    <x v="7"/>
    <s v="Centre"/>
    <s v="370000564"/>
    <s v="CHIC AMBOISE-CHATEAURENAULT"/>
    <s v="CH"/>
    <n v="1"/>
    <s v="Centre"/>
    <s v="370000564"/>
    <s v="CHIC AMBOISE-CHATEAURENAULT"/>
    <n v="1"/>
    <n v="508"/>
    <n v="849358.48114042205"/>
    <m/>
    <m/>
    <n v="0"/>
    <m/>
    <n v="0"/>
    <n v="117620"/>
    <n v="0"/>
    <n v="731738.48114042205"/>
    <n v="849358.48114042205"/>
    <n v="0"/>
    <m/>
    <n v="731738.48114042205"/>
  </r>
  <r>
    <x v="7"/>
    <s v="Centre"/>
    <s v="370000606"/>
    <s v="CENTRE HOSPITALIER DU CHINONAIS"/>
    <s v="CH"/>
    <n v="1"/>
    <s v="Centre"/>
    <s v="370000606"/>
    <s v="CENTRE HOSPITALIER DU CHINONAIS"/>
    <n v="1"/>
    <n v="443"/>
    <n v="874202.42215497838"/>
    <m/>
    <m/>
    <n v="0"/>
    <m/>
    <n v="0"/>
    <n v="128237"/>
    <n v="0"/>
    <n v="745965.42215497838"/>
    <n v="874202.42215497838"/>
    <n v="0"/>
    <m/>
    <n v="745965.42215497838"/>
  </r>
  <r>
    <x v="7"/>
    <s v="Centre"/>
    <s v="370000614"/>
    <s v="CENTRE HOSPITALIER DE LOCHES"/>
    <s v="CH"/>
    <n v="1"/>
    <s v="Centre"/>
    <s v="370000614"/>
    <s v="CENTRE HOSPITALIER DE LOCHES"/>
    <n v="1"/>
    <n v="278"/>
    <n v="928987.90126033558"/>
    <m/>
    <m/>
    <n v="0"/>
    <m/>
    <n v="0"/>
    <n v="5299"/>
    <n v="0"/>
    <n v="923688.90126033558"/>
    <n v="928987.90126033558"/>
    <n v="0"/>
    <m/>
    <n v="923688.90126033558"/>
  </r>
  <r>
    <x v="0"/>
    <s v="Rhône-Alpes"/>
    <s v="380012658"/>
    <s v="GROUPE HOSPITALIER MUTUALISTE DE GRENOBLE"/>
    <s v="EBNL"/>
    <n v="1"/>
    <s v="Rhône-Alpes"/>
    <s v="380012658"/>
    <s v="GROUPE HOSPITALIER MUTUALISTE DE GRENOBLE"/>
    <n v="0"/>
    <n v="0"/>
    <n v="0"/>
    <m/>
    <m/>
    <n v="0"/>
    <m/>
    <n v="0"/>
    <n v="0"/>
    <n v="0"/>
    <n v="0"/>
    <n v="0"/>
    <n v="0"/>
    <m/>
    <n v="0"/>
  </r>
  <r>
    <x v="0"/>
    <s v="Rhône-Alpes"/>
    <s v="380780031"/>
    <s v="CH LA MURE"/>
    <s v="CH"/>
    <n v="1"/>
    <s v="Rhône-Alpes"/>
    <s v="380780031"/>
    <s v="CH LA MURE"/>
    <n v="0"/>
    <n v="0"/>
    <n v="0"/>
    <m/>
    <m/>
    <n v="0"/>
    <m/>
    <n v="0"/>
    <n v="0"/>
    <n v="0"/>
    <n v="0"/>
    <n v="0"/>
    <n v="0"/>
    <m/>
    <n v="0"/>
  </r>
  <r>
    <x v="0"/>
    <s v="Rhône-Alpes"/>
    <s v="380780049"/>
    <s v="CH BOURGOIN-JALLIEU"/>
    <s v="CH"/>
    <n v="1"/>
    <s v="Rhône-Alpes"/>
    <s v="380780049"/>
    <s v="CH BOURGOIN-JALLIEU"/>
    <n v="1"/>
    <n v="1751"/>
    <n v="1803950.15646066"/>
    <m/>
    <m/>
    <n v="0"/>
    <m/>
    <n v="0"/>
    <n v="512098.98"/>
    <n v="0"/>
    <n v="1291851.1764606601"/>
    <n v="1803950.15646066"/>
    <n v="0"/>
    <m/>
    <n v="1291851.1764606601"/>
  </r>
  <r>
    <x v="0"/>
    <s v="Rhône-Alpes"/>
    <s v="380780056"/>
    <s v="CH PONT-DE-BEAUVOISIN"/>
    <s v="CH"/>
    <n v="1"/>
    <s v="Rhône-Alpes"/>
    <s v="380780056"/>
    <s v="CH PONT-DE-BEAUVOISIN"/>
    <n v="0"/>
    <n v="0"/>
    <n v="0"/>
    <m/>
    <m/>
    <n v="0"/>
    <m/>
    <n v="0"/>
    <n v="0"/>
    <n v="0"/>
    <n v="0"/>
    <n v="0"/>
    <n v="0"/>
    <m/>
    <n v="0"/>
  </r>
  <r>
    <x v="0"/>
    <s v="Rhône-Alpes"/>
    <s v="380780080"/>
    <s v="CHU GRENOBLE"/>
    <s v="CHR"/>
    <n v="1"/>
    <s v="Rhône-Alpes"/>
    <s v="380780080"/>
    <s v="CHU GRENOBLE"/>
    <n v="3"/>
    <n v="5965"/>
    <n v="5536527.3189542005"/>
    <m/>
    <m/>
    <n v="0"/>
    <n v="1217783"/>
    <n v="0"/>
    <n v="2424108.0499999998"/>
    <n v="0"/>
    <n v="4330202.2689542007"/>
    <n v="5536527.3189542005"/>
    <n v="0"/>
    <m/>
    <n v="4330202.2689542007"/>
  </r>
  <r>
    <x v="0"/>
    <s v="Rhône-Alpes"/>
    <s v="380780171"/>
    <s v="CENTRE HOSPITALIER SAINT-MARCELLIN"/>
    <s v="CH"/>
    <n v="1"/>
    <s v="Rhône-Alpes"/>
    <s v="380780171"/>
    <s v="CENTRE HOSPITALIER SAINT-MARCELLIN"/>
    <n v="0"/>
    <n v="0"/>
    <n v="0"/>
    <m/>
    <m/>
    <n v="0"/>
    <m/>
    <n v="0"/>
    <n v="0"/>
    <n v="0"/>
    <n v="0"/>
    <n v="0"/>
    <n v="0"/>
    <m/>
    <n v="0"/>
  </r>
  <r>
    <x v="0"/>
    <s v="Rhône-Alpes"/>
    <s v="380781435"/>
    <s v="CH VIENNE"/>
    <s v="CH"/>
    <n v="1"/>
    <s v="Rhône-Alpes"/>
    <s v="380781435"/>
    <s v="CH VIENNE"/>
    <n v="1"/>
    <n v="1102"/>
    <n v="1214299.9575047072"/>
    <m/>
    <m/>
    <n v="0"/>
    <m/>
    <n v="0"/>
    <n v="230082.8"/>
    <n v="0"/>
    <n v="984217.15750470711"/>
    <n v="1214299.9575047072"/>
    <n v="0"/>
    <m/>
    <n v="984217.15750470711"/>
  </r>
  <r>
    <x v="0"/>
    <s v="Rhône-Alpes"/>
    <s v="380784751"/>
    <s v="CH VOIRON"/>
    <s v="CH"/>
    <n v="1"/>
    <s v="Rhône-Alpes"/>
    <s v="380784751"/>
    <s v="CH VOIRON"/>
    <n v="1"/>
    <n v="1121"/>
    <n v="1236692.0982360386"/>
    <m/>
    <m/>
    <n v="0"/>
    <m/>
    <n v="0"/>
    <n v="357957.92"/>
    <n v="0"/>
    <n v="878734.17823603866"/>
    <n v="1236692.0982360386"/>
    <n v="0"/>
    <m/>
    <n v="878734.17823603866"/>
  </r>
  <r>
    <x v="8"/>
    <s v="Franche-Comté"/>
    <s v="390780146"/>
    <s v="CH LONS-LE-SAUNIER"/>
    <s v="CH"/>
    <n v="1"/>
    <s v="Franche-Comté"/>
    <s v="390780146"/>
    <s v="CH LONS-LE-SAUNIER"/>
    <n v="2"/>
    <n v="2019"/>
    <n v="2834058.173743885"/>
    <m/>
    <m/>
    <n v="0"/>
    <m/>
    <n v="0"/>
    <n v="514979.9"/>
    <n v="0"/>
    <n v="2319078.2737438851"/>
    <n v="2834058.173743885"/>
    <n v="0"/>
    <m/>
    <n v="2319078.2737438851"/>
  </r>
  <r>
    <x v="8"/>
    <s v="Franche-Comté"/>
    <s v="390780161"/>
    <s v="CH SAINT CLAUDE"/>
    <s v="CH"/>
    <n v="1"/>
    <s v="Franche-Comté"/>
    <s v="390780161"/>
    <s v="CH SAINT CLAUDE"/>
    <n v="1"/>
    <n v="424"/>
    <n v="1043981.7230063853"/>
    <m/>
    <m/>
    <n v="0"/>
    <m/>
    <n v="0"/>
    <n v="162129.23000000001"/>
    <n v="200000"/>
    <n v="681852.49300638528"/>
    <n v="1043981.7230063853"/>
    <n v="0"/>
    <m/>
    <n v="681852.49300638528"/>
  </r>
  <r>
    <x v="8"/>
    <s v="Franche-Comté"/>
    <s v="390780591"/>
    <s v="CH CHAMPAGNOLE"/>
    <s v="CH"/>
    <n v="1"/>
    <s v="Franche-Comté"/>
    <s v="390780591"/>
    <s v="CH CHAMPAGNOLE"/>
    <n v="1"/>
    <n v="512"/>
    <n v="1281264.6917337663"/>
    <m/>
    <m/>
    <n v="0"/>
    <m/>
    <n v="0"/>
    <n v="170436.37"/>
    <n v="0"/>
    <n v="1110828.3217337662"/>
    <n v="1281264.6917337663"/>
    <n v="0"/>
    <m/>
    <n v="1110828.3217337662"/>
  </r>
  <r>
    <x v="8"/>
    <s v="Franche-Comté"/>
    <s v="390780609"/>
    <s v="CH LOUIS PASTEUR DOLE"/>
    <s v="CH"/>
    <n v="1"/>
    <s v="Franche-Comté"/>
    <s v="390780609"/>
    <s v="CH LOUIS PASTEUR DOLE"/>
    <n v="1"/>
    <n v="1518"/>
    <n v="1461224.7665071427"/>
    <m/>
    <m/>
    <n v="0"/>
    <m/>
    <n v="4105.3500000000004"/>
    <n v="420946.24"/>
    <n v="0"/>
    <n v="1036173.1765071426"/>
    <n v="1461224.7665071427"/>
    <n v="684.22500000000002"/>
    <m/>
    <n v="1039594.3015071426"/>
  </r>
  <r>
    <x v="6"/>
    <s v="Aquitaine"/>
    <s v="400011177"/>
    <s v="CENTRE HOSPITALIER DE MONT DE MARSAN"/>
    <s v="CH"/>
    <n v="1"/>
    <s v="Aquitaine"/>
    <s v="400011177"/>
    <s v="CENTRE HOSPITALIER DE MONT DE MARSAN"/>
    <n v="4"/>
    <n v="2396"/>
    <n v="4039255.4194976725"/>
    <m/>
    <m/>
    <n v="0"/>
    <m/>
    <n v="114270"/>
    <n v="65193.48"/>
    <n v="0"/>
    <n v="3859791.9394976725"/>
    <n v="4039255.4194976725"/>
    <n v="19045"/>
    <m/>
    <n v="3955016.9394976725"/>
  </r>
  <r>
    <x v="6"/>
    <s v="Aquitaine"/>
    <s v="400780193"/>
    <s v="CENTRE HOSPITALIER DE DAX"/>
    <s v="CH"/>
    <n v="1"/>
    <s v="Aquitaine"/>
    <s v="400780193"/>
    <s v="CENTRE HOSPITALIER DE DAX"/>
    <n v="3"/>
    <n v="1591"/>
    <n v="1775526.6932846312"/>
    <m/>
    <m/>
    <n v="0"/>
    <m/>
    <n v="92605"/>
    <n v="133295.73000000001"/>
    <n v="0"/>
    <n v="1549625.9632846313"/>
    <n v="1775526.6932846312"/>
    <n v="15434.166666666666"/>
    <m/>
    <n v="1626796.7966179645"/>
  </r>
  <r>
    <x v="7"/>
    <s v="Centre"/>
    <s v="410000087"/>
    <s v="CENTRE HOSPITALIER DE BLOIS"/>
    <s v="CH"/>
    <n v="1"/>
    <s v="Centre"/>
    <s v="410000087"/>
    <s v="CENTRE HOSPITALIER DE BLOIS"/>
    <n v="1"/>
    <n v="2627"/>
    <n v="2388881.0630012448"/>
    <m/>
    <m/>
    <n v="0"/>
    <n v="1783623"/>
    <n v="1053283"/>
    <n v="406322"/>
    <n v="0"/>
    <n v="2712899.0630012448"/>
    <n v="2388881.0630012448"/>
    <n v="175547.16666666666"/>
    <m/>
    <n v="3590634.8963345783"/>
  </r>
  <r>
    <x v="7"/>
    <s v="Centre"/>
    <s v="410000095"/>
    <s v="CENTRE HOSPITALIER DE VENDOME"/>
    <s v="CH"/>
    <n v="1"/>
    <s v="Centre"/>
    <s v="410000095"/>
    <s v="CENTRE HOSPITALIER DE VENDOME"/>
    <n v="1"/>
    <n v="602"/>
    <n v="900438.36016704526"/>
    <m/>
    <m/>
    <n v="0"/>
    <m/>
    <n v="0"/>
    <n v="102927"/>
    <n v="0"/>
    <n v="797511.36016704526"/>
    <n v="900438.36016704526"/>
    <n v="0"/>
    <m/>
    <n v="797511.36016704526"/>
  </r>
  <r>
    <x v="7"/>
    <s v="Centre"/>
    <s v="410000103"/>
    <s v="CH DE ROMORANTIN-LANTHENAY"/>
    <s v="CH"/>
    <n v="1"/>
    <s v="Centre"/>
    <s v="410000103"/>
    <s v="CH DE ROMORANTIN-LANTHENAY"/>
    <n v="1"/>
    <n v="611"/>
    <n v="1001960.9387932898"/>
    <m/>
    <m/>
    <n v="0"/>
    <m/>
    <n v="492"/>
    <n v="145999"/>
    <n v="0"/>
    <n v="855469.93879328982"/>
    <n v="1001960.9387932898"/>
    <n v="82"/>
    <m/>
    <n v="855879.93879328982"/>
  </r>
  <r>
    <x v="0"/>
    <s v="Rhône-Alpes"/>
    <s v="420002495"/>
    <s v="CH PAYS-DE-GIER"/>
    <s v="CH"/>
    <n v="1"/>
    <s v="Rhône-Alpes"/>
    <s v="420002495"/>
    <s v="CH PAYS-DE-GIER"/>
    <n v="0"/>
    <n v="0"/>
    <n v="0"/>
    <m/>
    <m/>
    <n v="0"/>
    <m/>
    <n v="0"/>
    <n v="0"/>
    <n v="0"/>
    <n v="0"/>
    <n v="0"/>
    <n v="0"/>
    <m/>
    <n v="0"/>
  </r>
  <r>
    <x v="0"/>
    <s v="Rhône-Alpes"/>
    <s v="420010050"/>
    <s v="CLINIQUE MUTUALISTE DE LA LOIRE"/>
    <s v="EBNL"/>
    <n v="1"/>
    <s v="Rhône-Alpes"/>
    <s v="420010050"/>
    <s v="CLINIQUE MUTUALISTE DE LA LOIRE"/>
    <n v="0"/>
    <n v="0"/>
    <n v="0"/>
    <m/>
    <m/>
    <n v="0"/>
    <m/>
    <n v="0"/>
    <n v="0"/>
    <n v="0"/>
    <n v="0"/>
    <n v="0"/>
    <n v="0"/>
    <m/>
    <n v="0"/>
  </r>
  <r>
    <x v="0"/>
    <s v="Rhône-Alpes"/>
    <s v="420013831"/>
    <s v="CENTRE HOSPITALIER DU FOREZ"/>
    <s v="CH"/>
    <n v="1"/>
    <s v="Rhône-Alpes"/>
    <s v="420013831"/>
    <s v="CENTRE HOSPITALIER DU FOREZ"/>
    <n v="2"/>
    <n v="888"/>
    <n v="1726771.0707307351"/>
    <m/>
    <m/>
    <n v="0"/>
    <m/>
    <n v="0"/>
    <n v="404438.4"/>
    <n v="0"/>
    <n v="1322332.6707307352"/>
    <n v="1726771.0707307351"/>
    <n v="0"/>
    <m/>
    <n v="1322332.6707307352"/>
  </r>
  <r>
    <x v="0"/>
    <s v="Rhône-Alpes"/>
    <s v="420780033"/>
    <s v="CH ROANNE"/>
    <s v="CH"/>
    <n v="1"/>
    <s v="Rhône-Alpes"/>
    <s v="420780033"/>
    <s v="CH ROANNE"/>
    <n v="1"/>
    <n v="2048"/>
    <n v="2016638.8101808983"/>
    <m/>
    <m/>
    <n v="0"/>
    <m/>
    <n v="0"/>
    <n v="262604"/>
    <n v="0"/>
    <n v="1754034.8101808983"/>
    <n v="2016638.8101808983"/>
    <n v="0"/>
    <m/>
    <n v="1754034.8101808983"/>
  </r>
  <r>
    <x v="0"/>
    <s v="Rhône-Alpes"/>
    <s v="420780652"/>
    <s v="CH FIRMINY"/>
    <s v="CH"/>
    <n v="1"/>
    <s v="Rhône-Alpes"/>
    <s v="420780652"/>
    <s v="CH FIRMINY"/>
    <n v="0"/>
    <n v="0"/>
    <n v="0"/>
    <m/>
    <m/>
    <n v="0"/>
    <m/>
    <n v="0"/>
    <n v="0"/>
    <n v="0"/>
    <n v="0"/>
    <n v="0"/>
    <n v="0"/>
    <m/>
    <n v="0"/>
  </r>
  <r>
    <x v="0"/>
    <s v="Rhône-Alpes"/>
    <s v="420784878"/>
    <s v="CHU SAINT-ETIENNE"/>
    <s v="CHR"/>
    <n v="1"/>
    <s v="Rhône-Alpes"/>
    <s v="420784878"/>
    <s v="CHU SAINT-ETIENNE"/>
    <n v="1"/>
    <n v="4101"/>
    <n v="3898116.8087266725"/>
    <m/>
    <m/>
    <n v="0"/>
    <n v="1826983"/>
    <n v="2571722"/>
    <n v="349344"/>
    <n v="0"/>
    <n v="2804033.8087266721"/>
    <n v="3898116.8087266725"/>
    <n v="428620.33333333331"/>
    <m/>
    <n v="4947135.4753933391"/>
  </r>
  <r>
    <x v="0"/>
    <s v="Auvergne"/>
    <s v="430000018"/>
    <s v="CENTRE HOSPITALIER DU PUY"/>
    <s v="CH"/>
    <n v="1"/>
    <s v="Auvergne"/>
    <s v="430000018"/>
    <s v="CENTRE HOSPITALIER DU PUY"/>
    <n v="1"/>
    <n v="1351"/>
    <n v="1350004.6767446969"/>
    <m/>
    <m/>
    <n v="0"/>
    <m/>
    <n v="0"/>
    <n v="129144.96000000001"/>
    <n v="0"/>
    <n v="1220859.716744697"/>
    <n v="1350004.6767446969"/>
    <n v="0"/>
    <m/>
    <n v="1220859.716744697"/>
  </r>
  <r>
    <x v="0"/>
    <s v="Auvergne"/>
    <s v="430000034"/>
    <s v="CENTRE HOSPITALIER DE BRIOUDE"/>
    <s v="CH"/>
    <n v="1"/>
    <s v="Auvergne"/>
    <s v="430000034"/>
    <s v="CENTRE HOSPITALIER DE BRIOUDE"/>
    <n v="1"/>
    <n v="491"/>
    <n v="1136156.335004275"/>
    <m/>
    <m/>
    <n v="0"/>
    <m/>
    <n v="0"/>
    <n v="79532.37"/>
    <n v="100000"/>
    <n v="956623.96500427509"/>
    <n v="1136156.335004275"/>
    <n v="0"/>
    <m/>
    <n v="956623.96500427509"/>
  </r>
  <r>
    <x v="11"/>
    <s v="Pays de la Loire"/>
    <s v="440000057"/>
    <s v="CENTRE HOSPITALIER DE ST NAZAIRE"/>
    <s v="CH"/>
    <n v="1"/>
    <s v="Pays de la Loire"/>
    <s v="440000057"/>
    <s v="CENTRE HOSPITALIER DE ST NAZAIRE"/>
    <n v="1"/>
    <n v="1367"/>
    <n v="1250800.8144186684"/>
    <m/>
    <m/>
    <n v="0"/>
    <m/>
    <n v="0"/>
    <n v="68841.600000000006"/>
    <n v="0"/>
    <n v="1181959.2144186683"/>
    <n v="1250800.8144186684"/>
    <n v="0"/>
    <m/>
    <n v="1181959.2144186683"/>
  </r>
  <r>
    <x v="11"/>
    <s v="Pays de la Loire"/>
    <s v="440000289"/>
    <s v="CHU DE NANTES"/>
    <s v="CHR"/>
    <n v="1"/>
    <s v="Pays de la Loire"/>
    <s v="440000289"/>
    <s v="CHU DE NANTES"/>
    <n v="1"/>
    <n v="5027"/>
    <n v="4583795.2917172667"/>
    <m/>
    <m/>
    <n v="0"/>
    <n v="2123383"/>
    <n v="0"/>
    <n v="277375.80000000005"/>
    <n v="0"/>
    <n v="6429802.4917172669"/>
    <n v="4583795.2917172667"/>
    <n v="0"/>
    <m/>
    <n v="6429802.4917172669"/>
  </r>
  <r>
    <x v="11"/>
    <s v="Pays de la Loire"/>
    <s v="440000297"/>
    <s v="CENTRE HOSPITALIER ANCENIS"/>
    <s v="CH"/>
    <n v="1"/>
    <s v="Pays de la Loire"/>
    <s v="440000297"/>
    <s v="CENTRE HOSPITALIER ANCENIS"/>
    <n v="1"/>
    <n v="200"/>
    <n v="763828.53301006497"/>
    <m/>
    <m/>
    <n v="0"/>
    <m/>
    <n v="0"/>
    <n v="0"/>
    <n v="0"/>
    <n v="763828.53301006497"/>
    <n v="763828.53301006497"/>
    <n v="0"/>
    <m/>
    <n v="763828.53301006497"/>
  </r>
  <r>
    <x v="11"/>
    <s v="Pays de la Loire"/>
    <s v="440000313"/>
    <s v="CENTRE HOSPITALIER CHATEAUBRIANT"/>
    <s v="CH"/>
    <n v="1"/>
    <s v="Pays de la Loire"/>
    <s v="440000313"/>
    <s v="CENTRE HOSPITALIER CHATEAUBRIANT"/>
    <n v="1"/>
    <n v="446"/>
    <n v="833821.20097305172"/>
    <m/>
    <m/>
    <n v="0"/>
    <m/>
    <n v="0"/>
    <n v="0"/>
    <n v="0"/>
    <n v="833821.20097305172"/>
    <n v="833821.20097305172"/>
    <n v="0"/>
    <m/>
    <n v="833821.20097305172"/>
  </r>
  <r>
    <x v="7"/>
    <s v="Centre"/>
    <s v="450000088"/>
    <s v="CENTRE HOSPITALIER REGIONAL D'ORLEANS"/>
    <s v="CHR"/>
    <n v="1"/>
    <s v="Centre"/>
    <s v="450000088"/>
    <s v="CENTRE HOSPITALIER REGIONAL D'ORLEANS"/>
    <n v="1"/>
    <n v="4153"/>
    <n v="4053330.0584879606"/>
    <m/>
    <m/>
    <n v="0"/>
    <n v="1954543"/>
    <n v="2084714"/>
    <n v="404761"/>
    <n v="0"/>
    <n v="3518398.0584879611"/>
    <n v="4053330.0584879606"/>
    <n v="347452.33333333331"/>
    <m/>
    <n v="5255659.725154628"/>
  </r>
  <r>
    <x v="7"/>
    <s v="Centre"/>
    <s v="450000096"/>
    <s v="CENTRE HOSPITALIER DE GIEN"/>
    <s v="CH"/>
    <n v="1"/>
    <s v="Centre"/>
    <s v="450000096"/>
    <s v="CENTRE HOSPITALIER DE GIEN"/>
    <n v="1"/>
    <n v="653"/>
    <n v="1005396.3914296536"/>
    <m/>
    <m/>
    <n v="0"/>
    <m/>
    <n v="0"/>
    <n v="235488"/>
    <n v="0"/>
    <n v="769908.39142965362"/>
    <n v="1005396.3914296536"/>
    <n v="0"/>
    <m/>
    <n v="769908.39142965362"/>
  </r>
  <r>
    <x v="7"/>
    <s v="Centre"/>
    <s v="450000104"/>
    <s v="CENTRE HOSPITALIER AGGLOMERATION MONTARGOISE"/>
    <s v="CH"/>
    <n v="1"/>
    <s v="Centre"/>
    <s v="450000104"/>
    <s v="CENTRE HOSPITALIER AGGLOMERATION MONTARGOISE"/>
    <n v="1"/>
    <n v="1025"/>
    <n v="1144252.2833005411"/>
    <m/>
    <m/>
    <n v="0"/>
    <m/>
    <n v="6659"/>
    <n v="189912"/>
    <n v="0"/>
    <n v="947681.28330054111"/>
    <n v="1144252.2833005411"/>
    <n v="1109.8333333333333"/>
    <m/>
    <n v="953230.44996720785"/>
  </r>
  <r>
    <x v="7"/>
    <s v="Centre"/>
    <s v="450000112"/>
    <s v="CENTRE HOSPITALIER DE PITHIVIERS"/>
    <s v="CH"/>
    <n v="1"/>
    <s v="Centre"/>
    <s v="450000112"/>
    <s v="CENTRE HOSPITALIER DE PITHIVIERS"/>
    <n v="1"/>
    <n v="634"/>
    <n v="927105.21751617966"/>
    <m/>
    <m/>
    <n v="0"/>
    <m/>
    <n v="0"/>
    <n v="127667"/>
    <n v="0"/>
    <n v="799438.21751617966"/>
    <n v="927105.21751617966"/>
    <n v="0"/>
    <m/>
    <n v="799438.21751617966"/>
  </r>
  <r>
    <x v="4"/>
    <s v="Midi-Pyrénées"/>
    <s v="460780083"/>
    <s v="CENTRE HOSPITALIER FIGEAC"/>
    <s v="CH"/>
    <n v="1"/>
    <s v="Midi-Pyrénées"/>
    <s v="460780083"/>
    <s v="CENTRE HOSPITALIER FIGEAC"/>
    <n v="1"/>
    <n v="247"/>
    <n v="979037.73461682908"/>
    <m/>
    <m/>
    <n v="0"/>
    <m/>
    <n v="0"/>
    <n v="156878.15"/>
    <n v="50000"/>
    <n v="772159.58461682906"/>
    <n v="979037.73461682908"/>
    <n v="0"/>
    <m/>
    <n v="772159.58461682906"/>
  </r>
  <r>
    <x v="4"/>
    <s v="Midi-Pyrénées"/>
    <s v="460780091"/>
    <s v="CENTRE HOSPITALIER SAINT CERE"/>
    <s v="CH"/>
    <n v="1"/>
    <s v="Midi-Pyrénées"/>
    <s v="460780091"/>
    <s v="CENTRE HOSPITALIER SAINT CERE"/>
    <n v="1"/>
    <n v="348"/>
    <n v="1220447.69525487"/>
    <m/>
    <m/>
    <n v="0"/>
    <m/>
    <n v="0"/>
    <n v="45899"/>
    <n v="200000"/>
    <n v="974548.69525486999"/>
    <n v="1220447.69525487"/>
    <n v="0"/>
    <m/>
    <n v="974548.69525486999"/>
  </r>
  <r>
    <x v="4"/>
    <s v="Midi-Pyrénées"/>
    <s v="460780208"/>
    <s v="CENTRE HOSPITALIER JEAN COULON GOURDON"/>
    <s v="CH"/>
    <n v="1"/>
    <s v="Midi-Pyrénées"/>
    <s v="460780208"/>
    <s v="CENTRE HOSPITALIER JEAN COULON GOURDON"/>
    <n v="1"/>
    <n v="293"/>
    <n v="1284675.6334066556"/>
    <m/>
    <m/>
    <n v="0"/>
    <m/>
    <n v="0"/>
    <n v="110690.3"/>
    <n v="0"/>
    <n v="1173985.3334066556"/>
    <n v="1284675.6334066556"/>
    <n v="0"/>
    <m/>
    <n v="1173985.3334066556"/>
  </r>
  <r>
    <x v="4"/>
    <s v="Midi-Pyrénées"/>
    <s v="460780216"/>
    <s v="CENTRE HOSPITALIER JEAN ROUGIER CAHOR"/>
    <s v="CH"/>
    <n v="1"/>
    <s v="Midi-Pyrénées"/>
    <s v="460780216"/>
    <s v="CENTRE HOSPITALIER JEAN ROUGIER CAHOR"/>
    <n v="1"/>
    <n v="1198"/>
    <n v="1314423.7157527052"/>
    <m/>
    <m/>
    <n v="0"/>
    <m/>
    <n v="931443.01"/>
    <n v="152043.38"/>
    <n v="0"/>
    <n v="230937.32575270522"/>
    <n v="1314423.7157527052"/>
    <n v="155240.50166666665"/>
    <m/>
    <n v="1007139.8340860385"/>
  </r>
  <r>
    <x v="6"/>
    <s v="Aquitaine"/>
    <s v="470000316"/>
    <s v="CENTRE HOSPITALIER AGEN"/>
    <s v="CH"/>
    <n v="1"/>
    <s v="Aquitaine"/>
    <s v="470000316"/>
    <s v="CENTRE HOSPITALIER AGEN"/>
    <n v="2"/>
    <n v="2110"/>
    <n v="3139432.2018244588"/>
    <m/>
    <m/>
    <n v="0"/>
    <m/>
    <n v="0"/>
    <n v="764700.5"/>
    <n v="0"/>
    <n v="2374731.7018244588"/>
    <n v="3139432.2018244588"/>
    <n v="0"/>
    <m/>
    <n v="2374731.7018244588"/>
  </r>
  <r>
    <x v="6"/>
    <s v="Aquitaine"/>
    <s v="470000324"/>
    <s v="CENTRE HOSPITALIER SAINT-CYR VILLENEUVE"/>
    <s v="CH"/>
    <n v="1"/>
    <s v="Aquitaine"/>
    <s v="470000324"/>
    <s v="CENTRE HOSPITALIER SAINT-CYR VILLENEUVE"/>
    <n v="1"/>
    <n v="805"/>
    <n v="1097191.0840719694"/>
    <m/>
    <m/>
    <n v="0"/>
    <m/>
    <n v="0"/>
    <n v="167298.35"/>
    <n v="0"/>
    <n v="929892.7340719694"/>
    <n v="1097191.0840719694"/>
    <n v="0"/>
    <m/>
    <n v="929892.7340719694"/>
  </r>
  <r>
    <x v="6"/>
    <s v="Aquitaine"/>
    <s v="470001660"/>
    <s v="CHIC MARMANDE - TONNEINS"/>
    <s v="CH"/>
    <n v="1"/>
    <s v="Aquitaine"/>
    <s v="470001660"/>
    <s v="CHIC MARMANDE - TONNEINS"/>
    <n v="1"/>
    <n v="603"/>
    <n v="992928.10001255421"/>
    <m/>
    <m/>
    <n v="0"/>
    <m/>
    <n v="0"/>
    <n v="35111.5"/>
    <n v="0"/>
    <n v="957816.60001255421"/>
    <n v="992928.10001255421"/>
    <n v="0"/>
    <m/>
    <n v="957816.60001255421"/>
  </r>
  <r>
    <x v="4"/>
    <s v="Languedoc-Roussillon"/>
    <s v="480780097"/>
    <s v="CENTRE HOSPITALIER MENDE"/>
    <s v="CH"/>
    <n v="1"/>
    <s v="Languedoc-Roussillon"/>
    <s v="480780097"/>
    <s v="CENTRE HOSPITALIER MENDE"/>
    <n v="1"/>
    <n v="1053"/>
    <n v="1243647.0091414503"/>
    <m/>
    <m/>
    <n v="0"/>
    <m/>
    <n v="0"/>
    <n v="135022.13"/>
    <n v="0"/>
    <n v="1108624.8791414504"/>
    <n v="1243647.0091414503"/>
    <n v="0"/>
    <m/>
    <n v="1108624.8791414504"/>
  </r>
  <r>
    <x v="11"/>
    <s v="Pays de la Loire"/>
    <s v="490000031"/>
    <s v="CHU D'ANGERS"/>
    <s v="CHR"/>
    <n v="1"/>
    <s v="Pays de la Loire"/>
    <s v="490000031"/>
    <s v="CHU D'ANGERS"/>
    <n v="1"/>
    <n v="3475"/>
    <n v="2887587.1333300862"/>
    <m/>
    <m/>
    <n v="0"/>
    <n v="1381783"/>
    <n v="0"/>
    <n v="161430"/>
    <n v="0"/>
    <n v="4107940.1333300862"/>
    <n v="2887587.1333300862"/>
    <n v="0"/>
    <m/>
    <n v="4107940.1333300862"/>
  </r>
  <r>
    <x v="11"/>
    <s v="Pays de la Loire"/>
    <s v="490000676"/>
    <s v="CENTRE HOSPITALIER DE CHOLET"/>
    <s v="CH"/>
    <n v="1"/>
    <s v="Pays de la Loire"/>
    <s v="490000676"/>
    <s v="CENTRE HOSPITALIER DE CHOLET"/>
    <n v="1"/>
    <n v="1074"/>
    <n v="1146984.4868262985"/>
    <m/>
    <m/>
    <n v="0"/>
    <m/>
    <n v="0"/>
    <n v="192832.59"/>
    <n v="0"/>
    <n v="954151.89682629856"/>
    <n v="1146984.4868262985"/>
    <n v="0"/>
    <m/>
    <n v="954151.89682629856"/>
  </r>
  <r>
    <x v="11"/>
    <s v="Pays de la Loire"/>
    <s v="490528452"/>
    <s v="CENTRE HOSPITALIER DE SAUMUR"/>
    <s v="CH"/>
    <n v="1"/>
    <s v="Pays de la Loire"/>
    <s v="490528452"/>
    <s v="CENTRE HOSPITALIER DE SAUMUR"/>
    <n v="1"/>
    <n v="807"/>
    <n v="1096543.2489588202"/>
    <m/>
    <m/>
    <n v="0"/>
    <m/>
    <n v="0"/>
    <n v="131560.18"/>
    <n v="0"/>
    <n v="964983.06895882031"/>
    <n v="1096543.2489588202"/>
    <n v="0"/>
    <m/>
    <n v="964983.06895882031"/>
  </r>
  <r>
    <x v="5"/>
    <s v="Normandie-Basse"/>
    <s v="500000013"/>
    <s v="CH PUBLIC DU COTENTIN"/>
    <s v="CH"/>
    <n v="1"/>
    <s v="Normandie-Basse"/>
    <s v="500000013"/>
    <s v="CH PUBLIC DU COTENTIN"/>
    <n v="2"/>
    <n v="1545"/>
    <n v="2132943.9795454005"/>
    <m/>
    <m/>
    <n v="0"/>
    <m/>
    <n v="92185"/>
    <n v="154861"/>
    <n v="0"/>
    <n v="1885897.9795454005"/>
    <n v="2432943.9795454005"/>
    <n v="15364.166666666666"/>
    <m/>
    <n v="2262718.812878734"/>
  </r>
  <r>
    <x v="5"/>
    <s v="Normandie-Basse"/>
    <s v="500000054"/>
    <s v="CH AVRANCHES-GRANVILLE"/>
    <s v="CH"/>
    <n v="1"/>
    <s v="Normandie-Basse"/>
    <s v="500000054"/>
    <s v="CH AVRANCHES-GRANVILLE"/>
    <n v="2"/>
    <n v="1645"/>
    <n v="2034424.3537325757"/>
    <m/>
    <m/>
    <n v="0"/>
    <m/>
    <n v="393332"/>
    <n v="57069"/>
    <n v="0"/>
    <n v="1584023.3537325757"/>
    <n v="2034424.3537325757"/>
    <n v="65555.333333333328"/>
    <m/>
    <n v="1911800.0203992424"/>
  </r>
  <r>
    <x v="5"/>
    <s v="Normandie-Basse"/>
    <s v="500000096"/>
    <s v="CH ST HILAIRE DU HARCOUET"/>
    <s v="CH"/>
    <n v="1"/>
    <s v="Normandie-Basse"/>
    <s v="500000096"/>
    <s v="CH ST HILAIRE DU HARCOUET"/>
    <n v="1"/>
    <n v="224"/>
    <n v="1225815.6793879869"/>
    <m/>
    <m/>
    <n v="0"/>
    <m/>
    <n v="0"/>
    <n v="0"/>
    <n v="0"/>
    <n v="1225815.6793879869"/>
    <n v="1225815.6793879869"/>
    <n v="0"/>
    <m/>
    <n v="1225815.6793879869"/>
  </r>
  <r>
    <x v="5"/>
    <s v="Normandie-Basse"/>
    <s v="500000112"/>
    <s v="CH MEMORIAL DE SAINT-LO"/>
    <s v="CH"/>
    <n v="1"/>
    <s v="Normandie-Basse"/>
    <s v="500000112"/>
    <s v="CH MEMORIAL DE SAINT-LO"/>
    <n v="1"/>
    <n v="817"/>
    <n v="1051772.118155573"/>
    <m/>
    <m/>
    <n v="0"/>
    <m/>
    <n v="204811"/>
    <n v="99044"/>
    <n v="0"/>
    <n v="747917.11815557303"/>
    <n v="1051772.118155573"/>
    <n v="34135.166666666664"/>
    <m/>
    <n v="918592.9514889064"/>
  </r>
  <r>
    <x v="5"/>
    <s v="Normandie-Basse"/>
    <s v="500000393"/>
    <s v="CENTRE HOSPITALIER COUTANCES"/>
    <s v="CH"/>
    <n v="1"/>
    <s v="Normandie-Basse"/>
    <s v="500000393"/>
    <s v="CENTRE HOSPITALIER COUTANCES"/>
    <n v="1"/>
    <n v="579"/>
    <n v="929370.2045572513"/>
    <m/>
    <m/>
    <n v="0"/>
    <m/>
    <n v="0"/>
    <n v="117994"/>
    <n v="0"/>
    <n v="811376.2045572513"/>
    <n v="929370.2045572513"/>
    <n v="0"/>
    <m/>
    <n v="811376.2045572513"/>
  </r>
  <r>
    <x v="3"/>
    <s v="Champagne-Ardenne"/>
    <s v="510000029"/>
    <s v="ADMINISTRATION GENERALE DU CHR DE REIMS"/>
    <s v="CHR"/>
    <n v="1"/>
    <s v="Champagne-Ardenne"/>
    <s v="510000029"/>
    <s v="ADMINISTRATION GENERALE DU CHR DE REIMS"/>
    <n v="1"/>
    <n v="3173"/>
    <n v="3118867.5811377293"/>
    <m/>
    <m/>
    <n v="0"/>
    <n v="1167783"/>
    <n v="1567593.76"/>
    <n v="356795.8"/>
    <n v="0"/>
    <n v="2362261.0211377302"/>
    <n v="3118867.5811377293"/>
    <n v="261265.62666666665"/>
    <m/>
    <n v="3668589.1544710635"/>
  </r>
  <r>
    <x v="3"/>
    <s v="Champagne-Ardenne"/>
    <s v="510000037"/>
    <s v="CENTRE HOSPITALIER DE CHALONS"/>
    <s v="CH"/>
    <n v="1"/>
    <s v="Champagne-Ardenne"/>
    <s v="510000037"/>
    <s v="CENTRE HOSPITALIER DE CHALONS"/>
    <n v="2"/>
    <n v="930"/>
    <n v="2360504.5874647181"/>
    <m/>
    <m/>
    <n v="0"/>
    <m/>
    <n v="231023.24"/>
    <n v="296571.75"/>
    <n v="0"/>
    <n v="1832909.5974647179"/>
    <n v="2360504.5874647181"/>
    <n v="38503.873333333329"/>
    <m/>
    <n v="2025428.9641313846"/>
  </r>
  <r>
    <x v="3"/>
    <s v="Champagne-Ardenne"/>
    <s v="510000060"/>
    <s v="CH AUBAN MOET"/>
    <s v="CH"/>
    <n v="1"/>
    <s v="Champagne-Ardenne"/>
    <s v="510000060"/>
    <s v="CH AUBAN MOET"/>
    <n v="1"/>
    <n v="689"/>
    <n v="1045651.1088846321"/>
    <m/>
    <m/>
    <n v="0"/>
    <m/>
    <n v="0"/>
    <n v="132345"/>
    <n v="0"/>
    <n v="913306.10888463212"/>
    <n v="1045651.1088846321"/>
    <n v="0"/>
    <m/>
    <n v="913306.10888463212"/>
  </r>
  <r>
    <x v="3"/>
    <s v="Champagne-Ardenne"/>
    <s v="510000078"/>
    <s v="CENTRE HOSPITALIER VITRY LE FRANCOIS"/>
    <s v="CH"/>
    <n v="1"/>
    <s v="Champagne-Ardenne"/>
    <s v="510000078"/>
    <s v="CENTRE HOSPITALIER VITRY LE FRANCOIS"/>
    <n v="1"/>
    <n v="420"/>
    <n v="955807.50397613633"/>
    <m/>
    <m/>
    <n v="0"/>
    <m/>
    <n v="0"/>
    <n v="88118.28"/>
    <n v="0"/>
    <n v="867689.2239761363"/>
    <n v="955807.50397613633"/>
    <n v="0"/>
    <m/>
    <n v="867689.2239761363"/>
  </r>
  <r>
    <x v="3"/>
    <s v="Champagne-Ardenne"/>
    <s v="520780032"/>
    <s v="CENTRE HOSPITALIER DE CHAUMONT"/>
    <s v="CH"/>
    <n v="1"/>
    <s v="Champagne-Ardenne"/>
    <s v="520780032"/>
    <s v="CENTRE HOSPITALIER DE CHAUMONT"/>
    <n v="1"/>
    <n v="1688"/>
    <n v="1575334.4059311147"/>
    <m/>
    <m/>
    <n v="0"/>
    <m/>
    <n v="884812"/>
    <n v="479531"/>
    <n v="0"/>
    <n v="210991.40593111468"/>
    <n v="1575334.4059311147"/>
    <n v="147468.66666666666"/>
    <m/>
    <n v="948334.73926444794"/>
  </r>
  <r>
    <x v="3"/>
    <s v="Champagne-Ardenne"/>
    <s v="520780057"/>
    <s v="CENTRE HOSPITALIER DE LANGRES"/>
    <s v="CH"/>
    <n v="1"/>
    <s v="Champagne-Ardenne"/>
    <s v="520780057"/>
    <s v="CENTRE HOSPITALIER DE LANGRES"/>
    <n v="1"/>
    <n v="677"/>
    <n v="1049333.4667528139"/>
    <m/>
    <m/>
    <n v="0"/>
    <m/>
    <n v="0"/>
    <n v="286046.09999999998"/>
    <n v="0"/>
    <n v="763287.36675281392"/>
    <n v="1049333.4667528139"/>
    <n v="0"/>
    <m/>
    <n v="763287.36675281392"/>
  </r>
  <r>
    <x v="3"/>
    <s v="Champagne-Ardenne"/>
    <s v="520780073"/>
    <s v="CH GENEVIÈVE DE GAULLE ANTHONIOZ"/>
    <s v="CH"/>
    <n v="1"/>
    <s v="Champagne-Ardenne"/>
    <s v="520780073"/>
    <s v="CH GENEVIÈVE DE GAULLE ANTHONIOZ"/>
    <n v="1"/>
    <n v="812"/>
    <n v="1092995.4263446967"/>
    <m/>
    <m/>
    <n v="0"/>
    <m/>
    <n v="0"/>
    <n v="183615.1"/>
    <n v="0"/>
    <n v="909380.32634469669"/>
    <n v="1092995.4263446967"/>
    <n v="0"/>
    <m/>
    <n v="909380.32634469669"/>
  </r>
  <r>
    <x v="11"/>
    <s v="Pays de la Loire"/>
    <s v="530000025"/>
    <s v="CENTRE HOSPITALIER DU HAUT ANJOU"/>
    <s v="CH"/>
    <n v="1"/>
    <s v="Pays de la Loire"/>
    <s v="530000025"/>
    <s v="CENTRE HOSPITALIER DU HAUT ANJOU"/>
    <n v="1"/>
    <n v="582"/>
    <n v="916697.81724913418"/>
    <m/>
    <m/>
    <n v="0"/>
    <m/>
    <n v="0"/>
    <n v="165905.59"/>
    <n v="0"/>
    <n v="750792.22724913422"/>
    <n v="916697.81724913418"/>
    <n v="0"/>
    <m/>
    <n v="750792.22724913422"/>
  </r>
  <r>
    <x v="11"/>
    <s v="Pays de la Loire"/>
    <s v="530000074"/>
    <s v="CENTRE HOSPITALIER NORD MAYENNE"/>
    <s v="CH"/>
    <n v="1"/>
    <s v="Pays de la Loire"/>
    <s v="530000074"/>
    <s v="CENTRE HOSPITALIER NORD MAYENNE"/>
    <n v="1"/>
    <n v="584"/>
    <n v="884405.23655324697"/>
    <m/>
    <m/>
    <n v="0"/>
    <m/>
    <n v="0"/>
    <n v="172066.69"/>
    <n v="0"/>
    <n v="712338.54655324691"/>
    <n v="884405.23655324697"/>
    <n v="0"/>
    <m/>
    <n v="712338.54655324691"/>
  </r>
  <r>
    <x v="11"/>
    <s v="Pays de la Loire"/>
    <s v="530000371"/>
    <s v="CENTRE HOSPITALIER DE LAVAL"/>
    <s v="CH"/>
    <n v="1"/>
    <s v="Pays de la Loire"/>
    <s v="530000371"/>
    <s v="CENTRE HOSPITALIER DE LAVAL"/>
    <n v="1"/>
    <n v="1510"/>
    <n v="1414909.4992097397"/>
    <m/>
    <m/>
    <n v="0"/>
    <m/>
    <n v="0"/>
    <n v="146011.10999999999"/>
    <n v="0"/>
    <n v="1268898.3892097399"/>
    <n v="1414909.4992097397"/>
    <n v="0"/>
    <m/>
    <n v="1268898.3892097399"/>
  </r>
  <r>
    <x v="3"/>
    <s v="Lorraine"/>
    <s v="540000031"/>
    <s v="MATERNITE REGIONALE A PINARD"/>
    <s v="CH"/>
    <n v="1"/>
    <s v="Lorraine"/>
    <s v="540000031"/>
    <s v="MATERNITE REGIONALE A PINARD"/>
    <n v="0"/>
    <n v="0"/>
    <n v="0"/>
    <m/>
    <m/>
    <n v="0"/>
    <m/>
    <n v="0"/>
    <n v="0"/>
    <n v="0"/>
    <n v="0"/>
    <n v="0"/>
    <n v="0"/>
    <m/>
    <n v="0"/>
  </r>
  <r>
    <x v="3"/>
    <s v="Lorraine"/>
    <s v="540000049"/>
    <s v="CENTRE HOSPITALIER SAINT CHARLES TOUL"/>
    <s v="CH"/>
    <n v="1"/>
    <s v="Lorraine"/>
    <s v="540000049"/>
    <s v="CENTRE HOSPITALIER SAINT CHARLES TOUL"/>
    <n v="1"/>
    <n v="510"/>
    <n v="858445.26014691568"/>
    <m/>
    <m/>
    <n v="0"/>
    <m/>
    <n v="0"/>
    <n v="93492"/>
    <n v="0"/>
    <n v="764953.26014691568"/>
    <n v="858445.26014691568"/>
    <n v="0"/>
    <m/>
    <n v="764953.26014691568"/>
  </r>
  <r>
    <x v="3"/>
    <s v="Lorraine"/>
    <s v="540000080"/>
    <s v="CENTRE HOSPITALIER DE LUNEVILLE"/>
    <s v="CH"/>
    <n v="1"/>
    <s v="Lorraine"/>
    <s v="540000080"/>
    <s v="CENTRE HOSPITALIER DE LUNEVILLE"/>
    <n v="1"/>
    <n v="635"/>
    <n v="923551.04005752155"/>
    <m/>
    <m/>
    <n v="0"/>
    <m/>
    <n v="0"/>
    <n v="163520"/>
    <n v="0"/>
    <n v="760031.04005752155"/>
    <n v="923551.04005752155"/>
    <n v="0"/>
    <m/>
    <n v="760031.04005752155"/>
  </r>
  <r>
    <x v="3"/>
    <s v="Lorraine"/>
    <s v="540000106"/>
    <s v="CENTRE HOSPITALIER DE PONT A MOUSSON"/>
    <s v="CH"/>
    <n v="1"/>
    <s v="Lorraine"/>
    <s v="540000106"/>
    <s v="CENTRE HOSPITALIER DE PONT A MOUSSON"/>
    <n v="1"/>
    <n v="418"/>
    <n v="1189769.637330357"/>
    <m/>
    <m/>
    <n v="0"/>
    <m/>
    <n v="0"/>
    <n v="131592"/>
    <n v="0"/>
    <n v="1058177.637330357"/>
    <n v="1189769.637330357"/>
    <n v="0"/>
    <m/>
    <n v="1058177.637330357"/>
  </r>
  <r>
    <x v="3"/>
    <s v="Lorraine"/>
    <s v="540000767"/>
    <s v="CENTRE HOSPITALIER DE BRIEY"/>
    <s v="CH"/>
    <n v="1"/>
    <s v="Lorraine"/>
    <s v="540000767"/>
    <s v="CENTRE HOSPITALIER DE BRIEY"/>
    <n v="1"/>
    <n v="622"/>
    <n v="974954.56956471829"/>
    <m/>
    <m/>
    <n v="0"/>
    <m/>
    <n v="0"/>
    <n v="54429"/>
    <n v="0"/>
    <n v="920525.56956471829"/>
    <n v="974954.56956471829"/>
    <n v="0"/>
    <m/>
    <n v="920525.56956471829"/>
  </r>
  <r>
    <x v="3"/>
    <s v="Lorraine"/>
    <s v="540002078"/>
    <s v="CHU DE NANCY"/>
    <s v="CHR"/>
    <n v="1"/>
    <s v="Lorraine"/>
    <s v="540002078"/>
    <s v="CHU DE NANCY"/>
    <n v="1"/>
    <n v="6108"/>
    <n v="5667643.4426800478"/>
    <m/>
    <m/>
    <n v="0"/>
    <n v="1897943"/>
    <n v="495431"/>
    <n v="246431"/>
    <n v="0"/>
    <n v="6823724.4426800478"/>
    <n v="5667643.4426800478"/>
    <n v="82571.833333333328"/>
    <m/>
    <n v="7236583.6093467148"/>
  </r>
  <r>
    <x v="3"/>
    <s v="Lorraine"/>
    <s v="540020112"/>
    <s v="SINCAL - NANCY"/>
    <s v="CH"/>
    <n v="1"/>
    <s v="Lorraine"/>
    <s v="540020112"/>
    <s v="SINCAL - NANCY"/>
    <n v="0"/>
    <n v="0"/>
    <n v="0"/>
    <m/>
    <m/>
    <n v="0"/>
    <m/>
    <n v="0"/>
    <n v="0"/>
    <n v="0"/>
    <n v="0"/>
    <n v="0"/>
    <n v="0"/>
    <m/>
    <n v="0"/>
  </r>
  <r>
    <x v="3"/>
    <s v="Lorraine"/>
    <s v="550000020"/>
    <s v="CENTRE HOSPITALIER DE VERDUN"/>
    <s v="CH"/>
    <n v="1"/>
    <s v="Lorraine"/>
    <s v="550000020"/>
    <s v="CENTRE HOSPITALIER DE VERDUN"/>
    <n v="1"/>
    <n v="905"/>
    <n v="1134966.4568853355"/>
    <m/>
    <m/>
    <n v="0"/>
    <m/>
    <n v="0"/>
    <n v="193239"/>
    <n v="0"/>
    <n v="941727.4568853355"/>
    <n v="1134966.4568853355"/>
    <n v="0"/>
    <m/>
    <n v="941727.4568853355"/>
  </r>
  <r>
    <x v="3"/>
    <s v="Lorraine"/>
    <s v="550003354"/>
    <s v="CENTRE HOSPITALIER DE BAR LE DUC"/>
    <s v="CH"/>
    <n v="1"/>
    <s v="Lorraine"/>
    <s v="550003354"/>
    <s v="CENTRE HOSPITALIER DE BAR LE DUC"/>
    <n v="1"/>
    <n v="614"/>
    <n v="904624.71172207815"/>
    <m/>
    <m/>
    <n v="0"/>
    <m/>
    <n v="0"/>
    <n v="165289"/>
    <n v="0"/>
    <n v="739335.71172207815"/>
    <n v="904624.71172207815"/>
    <n v="0"/>
    <m/>
    <n v="739335.71172207815"/>
  </r>
  <r>
    <x v="9"/>
    <s v="Bretagne"/>
    <s v="560000044"/>
    <s v="CH DE PLOERMEL"/>
    <s v="CH"/>
    <n v="1"/>
    <s v="Bretagne"/>
    <s v="560000044"/>
    <s v="CH DE PLOERMEL"/>
    <n v="1"/>
    <n v="417"/>
    <n v="805912.47103782441"/>
    <m/>
    <m/>
    <n v="0"/>
    <m/>
    <n v="0"/>
    <n v="39316.92"/>
    <n v="0"/>
    <n v="766595.55103782436"/>
    <n v="805912.47103782441"/>
    <n v="0"/>
    <m/>
    <n v="766595.55103782436"/>
  </r>
  <r>
    <x v="9"/>
    <s v="Bretagne"/>
    <s v="560005746"/>
    <s v="CH BRETAGNE SUD - LORIENT"/>
    <s v="CH"/>
    <n v="1"/>
    <s v="Bretagne"/>
    <s v="560005746"/>
    <s v="CH BRETAGNE SUD - LORIENT"/>
    <n v="1"/>
    <n v="1116"/>
    <n v="1174525.2911876617"/>
    <m/>
    <m/>
    <n v="0"/>
    <m/>
    <n v="24995.75"/>
    <n v="109960.59999999999"/>
    <n v="0"/>
    <n v="1039568.9411876617"/>
    <n v="1174525.2911876617"/>
    <n v="4165.958333333333"/>
    <m/>
    <n v="1060398.7328543284"/>
  </r>
  <r>
    <x v="9"/>
    <s v="Bretagne"/>
    <s v="560014748"/>
    <s v="CH CENTRE BRETAGNE - PONTIVY"/>
    <s v="CH"/>
    <n v="1"/>
    <s v="Bretagne"/>
    <s v="560014748"/>
    <s v="CH CENTRE BRETAGNE - PONTIVY"/>
    <n v="1"/>
    <n v="864"/>
    <n v="1116317.6342736469"/>
    <m/>
    <m/>
    <n v="0"/>
    <m/>
    <n v="0"/>
    <n v="161467.12"/>
    <n v="0"/>
    <n v="954850.51427364687"/>
    <n v="1116317.6342736469"/>
    <n v="0"/>
    <m/>
    <n v="954850.51427364687"/>
  </r>
  <r>
    <x v="9"/>
    <s v="Bretagne"/>
    <s v="560023210"/>
    <s v="CH BRETAGNE ATLANTIQUE - VANNES"/>
    <s v="CH"/>
    <n v="1"/>
    <s v="Bretagne"/>
    <s v="560023210"/>
    <s v="CH BRETAGNE ATLANTIQUE - VANNES"/>
    <n v="2"/>
    <n v="2940"/>
    <n v="3223501.2332936693"/>
    <m/>
    <m/>
    <n v="0"/>
    <m/>
    <n v="317650"/>
    <n v="174014"/>
    <n v="0"/>
    <n v="2731837.2332936693"/>
    <n v="3223501.2332936693"/>
    <n v="52941.666666666664"/>
    <m/>
    <n v="2996545.5666270028"/>
  </r>
  <r>
    <x v="3"/>
    <s v="Lorraine"/>
    <s v="570000158"/>
    <s v="CENTRE HOSPITALIER DU PARC - SARREGUEMINES"/>
    <s v="CH"/>
    <n v="1"/>
    <s v="Lorraine"/>
    <s v="570000158"/>
    <s v="CENTRE HOSPITALIER DU PARC - SARREGUEMINES"/>
    <n v="2"/>
    <n v="1005"/>
    <n v="2264752.2837147722"/>
    <m/>
    <m/>
    <n v="0"/>
    <m/>
    <n v="0"/>
    <n v="0"/>
    <n v="0"/>
    <n v="2264752.2837147722"/>
    <n v="2264752.2837147722"/>
    <n v="0"/>
    <m/>
    <n v="2264752.2837147722"/>
  </r>
  <r>
    <x v="3"/>
    <s v="Lorraine"/>
    <s v="570000596"/>
    <s v="HIA LEGOUEST"/>
    <s v="SSA"/>
    <n v="1"/>
    <s v="ZZZZ-SSA"/>
    <s v="570000596"/>
    <s v="HIA LEGOUEST"/>
    <n v="0"/>
    <n v="0"/>
    <n v="0"/>
    <m/>
    <m/>
    <n v="0"/>
    <m/>
    <n v="0"/>
    <n v="0"/>
    <n v="0"/>
    <n v="0"/>
    <n v="0"/>
    <n v="0"/>
    <m/>
    <n v="0"/>
  </r>
  <r>
    <x v="3"/>
    <s v="Lorraine"/>
    <s v="570005165"/>
    <s v="CHR METZ-THIONVILLE"/>
    <s v="CHR"/>
    <n v="1"/>
    <s v="Lorraine"/>
    <s v="570005165"/>
    <s v="CHR METZ-THIONVILLE"/>
    <n v="2"/>
    <n v="5723"/>
    <n v="5027771.782046048"/>
    <m/>
    <m/>
    <n v="0"/>
    <m/>
    <n v="345788"/>
    <n v="257013"/>
    <n v="0"/>
    <n v="4424970.782046048"/>
    <n v="5027771.782046048"/>
    <n v="57631.333333333328"/>
    <m/>
    <n v="4713127.4487127149"/>
  </r>
  <r>
    <x v="3"/>
    <s v="Lorraine"/>
    <n v="570000216"/>
    <s v="HOSPITALOR"/>
    <s v="EBNL"/>
    <n v="1"/>
    <s v="Lorraine"/>
    <n v="570000216"/>
    <s v="HOSPITALOR"/>
    <n v="0"/>
    <n v="0"/>
    <n v="0"/>
    <m/>
    <m/>
    <n v="0"/>
    <m/>
    <n v="0"/>
    <n v="0"/>
    <n v="0"/>
    <n v="0"/>
    <n v="0"/>
    <n v="0"/>
    <m/>
    <n v="0"/>
  </r>
  <r>
    <x v="3"/>
    <s v="Lorraine"/>
    <s v="570010181"/>
    <s v="ALPHA SANTE"/>
    <s v="EBNL"/>
    <n v="1"/>
    <s v="Lorraine"/>
    <s v="570010181"/>
    <s v="ALPHA SANTE"/>
    <n v="1"/>
    <n v="965"/>
    <n v="1191359.1979575211"/>
    <m/>
    <m/>
    <n v="0"/>
    <m/>
    <n v="0"/>
    <n v="312785"/>
    <n v="0"/>
    <n v="878574.19795752107"/>
    <n v="1191359.1979575211"/>
    <n v="0"/>
    <m/>
    <n v="878574.19795752107"/>
  </r>
  <r>
    <x v="3"/>
    <s v="Lorraine"/>
    <s v="570015099"/>
    <s v="CENTRE HOSPITALIER DE SARREBOURG"/>
    <s v="CH"/>
    <n v="1"/>
    <s v="Lorraine"/>
    <s v="570015099"/>
    <s v="CENTRE HOSPITALIER DE SARREBOURG"/>
    <n v="1"/>
    <n v="696"/>
    <n v="1043791.2410531926"/>
    <m/>
    <m/>
    <n v="0"/>
    <m/>
    <n v="1501.64"/>
    <n v="0"/>
    <n v="0"/>
    <n v="1042289.6010531926"/>
    <n v="1043791.2410531926"/>
    <n v="250.27333333333334"/>
    <m/>
    <n v="1043540.9677198593"/>
  </r>
  <r>
    <x v="3"/>
    <s v="Lorraine"/>
    <s v="570025254"/>
    <s v="UNISANTE +"/>
    <s v="CH"/>
    <n v="1"/>
    <s v="Lorraine"/>
    <s v="570025254"/>
    <s v="UNISANTE +"/>
    <n v="1"/>
    <n v="1722"/>
    <n v="1517470.0963659091"/>
    <m/>
    <m/>
    <n v="0"/>
    <m/>
    <n v="9580"/>
    <n v="48370"/>
    <n v="0"/>
    <n v="1459520.0963659091"/>
    <n v="1517470.0963659091"/>
    <n v="1596.6666666666665"/>
    <m/>
    <n v="1467503.4296992423"/>
  </r>
  <r>
    <x v="8"/>
    <s v="Bourgogne"/>
    <s v="580780039"/>
    <s v="CH DE L'AGGLOMÉRATION DE NEVERS"/>
    <s v="CH"/>
    <n v="1"/>
    <s v="Bourgogne"/>
    <s v="580780039"/>
    <s v="CH DE L'AGGLOMÉRATION DE NEVERS"/>
    <n v="1"/>
    <n v="2342"/>
    <n v="2159399.6289854432"/>
    <m/>
    <m/>
    <n v="0"/>
    <m/>
    <n v="690416.28"/>
    <n v="318225.71999999997"/>
    <n v="0"/>
    <n v="1150757.6289854432"/>
    <n v="2159399.6289854432"/>
    <n v="115069.38"/>
    <m/>
    <n v="1726104.5289854433"/>
  </r>
  <r>
    <x v="8"/>
    <s v="Bourgogne"/>
    <s v="580780070"/>
    <s v="CH CLAMECY"/>
    <s v="CH"/>
    <n v="1"/>
    <s v="Bourgogne"/>
    <s v="580780070"/>
    <s v="CH CLAMECY"/>
    <n v="1"/>
    <n v="495"/>
    <n v="1160629.3013351189"/>
    <m/>
    <m/>
    <n v="0"/>
    <m/>
    <n v="0"/>
    <n v="85887"/>
    <n v="200000"/>
    <n v="874742.30133511894"/>
    <n v="1160629.3013351189"/>
    <n v="0"/>
    <m/>
    <n v="874742.30133511894"/>
  </r>
  <r>
    <x v="8"/>
    <s v="Bourgogne"/>
    <s v="580780088"/>
    <s v="CH COSNE-COURS-SUR-LOIRE"/>
    <s v="CH"/>
    <n v="1"/>
    <s v="Bourgogne"/>
    <s v="580780088"/>
    <s v="CH COSNE-COURS-SUR-LOIRE"/>
    <n v="1"/>
    <n v="630"/>
    <n v="995145.53052462114"/>
    <m/>
    <m/>
    <n v="0"/>
    <m/>
    <n v="0"/>
    <n v="0"/>
    <n v="0"/>
    <n v="995145.53052462114"/>
    <n v="995145.53052462114"/>
    <n v="0"/>
    <m/>
    <n v="995145.53052462114"/>
  </r>
  <r>
    <x v="8"/>
    <s v="Bourgogne"/>
    <s v="580780096"/>
    <s v="CH DECIZE"/>
    <s v="CH"/>
    <n v="1"/>
    <s v="Bourgogne"/>
    <s v="580780096"/>
    <s v="CH DECIZE"/>
    <n v="1"/>
    <n v="491"/>
    <n v="1146571.3687155843"/>
    <m/>
    <m/>
    <n v="0"/>
    <m/>
    <n v="0"/>
    <n v="100671.6"/>
    <n v="0"/>
    <n v="1045899.7687155843"/>
    <n v="1146571.3687155843"/>
    <n v="0"/>
    <m/>
    <n v="1045899.7687155843"/>
  </r>
  <r>
    <x v="1"/>
    <s v="Nord-Pas-de-Calais"/>
    <s v="590001749"/>
    <s v="POLYCLINIQUE DE GRANDE SYNTHE"/>
    <s v="EBNL"/>
    <n v="1"/>
    <s v="Nord-Pas-de-Calais"/>
    <s v="590001749"/>
    <s v="POLYCLINIQUE DE GRANDE SYNTHE"/>
    <n v="0"/>
    <n v="0"/>
    <n v="0"/>
    <m/>
    <m/>
    <n v="0"/>
    <m/>
    <n v="0"/>
    <n v="0"/>
    <n v="0"/>
    <n v="0"/>
    <n v="0"/>
    <n v="0"/>
    <m/>
    <n v="0"/>
  </r>
  <r>
    <x v="1"/>
    <s v="Nord-Pas-de-Calais"/>
    <s v="590051801"/>
    <s v="GCS DU GPT DES HOPITAUX DE L'ICL"/>
    <s v="EBNL"/>
    <n v="1"/>
    <s v="Nord-Pas-de-Calais"/>
    <s v="590051801"/>
    <s v="GCS DU GPT DES HOPITAUX DE L'ICL"/>
    <n v="0"/>
    <n v="0"/>
    <n v="0"/>
    <m/>
    <m/>
    <n v="0"/>
    <m/>
    <n v="0"/>
    <n v="0"/>
    <n v="0"/>
    <n v="0"/>
    <n v="0"/>
    <n v="0"/>
    <m/>
    <n v="0"/>
  </r>
  <r>
    <x v="1"/>
    <s v="Nord-Pas-de-Calais"/>
    <s v="590780193"/>
    <s v="CHR LILLE"/>
    <s v="CHR"/>
    <n v="1"/>
    <s v="Nord-Pas-de-Calais"/>
    <s v="590780193"/>
    <s v="CHR LILLE"/>
    <n v="1"/>
    <n v="12351"/>
    <n v="10898522.233919607"/>
    <m/>
    <m/>
    <n v="0"/>
    <n v="2062615"/>
    <n v="3575364"/>
    <n v="401153"/>
    <n v="0"/>
    <n v="8984620.2339196075"/>
    <n v="10898522.233919607"/>
    <n v="595894"/>
    <m/>
    <n v="11964090.233919607"/>
  </r>
  <r>
    <x v="1"/>
    <s v="Nord-Pas-de-Calais"/>
    <s v="590780227"/>
    <s v="CH SECLIN"/>
    <s v="CH"/>
    <n v="1"/>
    <s v="Nord-Pas-de-Calais"/>
    <s v="590780227"/>
    <s v="CH SECLIN"/>
    <n v="0"/>
    <n v="0"/>
    <n v="0"/>
    <m/>
    <m/>
    <n v="0"/>
    <m/>
    <n v="0"/>
    <n v="0"/>
    <n v="0"/>
    <n v="0"/>
    <n v="0"/>
    <n v="0"/>
    <m/>
    <n v="0"/>
  </r>
  <r>
    <x v="1"/>
    <s v="Nord-Pas-de-Calais"/>
    <s v="590781415"/>
    <s v="CH DUNKERQUE"/>
    <s v="CH"/>
    <n v="1"/>
    <s v="Nord-Pas-de-Calais"/>
    <s v="590781415"/>
    <s v="CH DUNKERQUE"/>
    <n v="1"/>
    <n v="3199"/>
    <n v="2717799.3998030298"/>
    <m/>
    <m/>
    <n v="0"/>
    <m/>
    <n v="94454.54"/>
    <n v="512968.47"/>
    <n v="0"/>
    <n v="2110376.3898030296"/>
    <n v="2717799.3998030298"/>
    <n v="15742.423333333332"/>
    <m/>
    <n v="2189088.5064696968"/>
  </r>
  <r>
    <x v="1"/>
    <s v="Nord-Pas-de-Calais"/>
    <s v="590781605"/>
    <s v="CH CAMBRAI"/>
    <s v="CH"/>
    <n v="1"/>
    <s v="Nord-Pas-de-Calais"/>
    <s v="590781605"/>
    <s v="CH CAMBRAI"/>
    <n v="1"/>
    <n v="1815"/>
    <n v="1877651.0196273811"/>
    <m/>
    <m/>
    <n v="0"/>
    <m/>
    <n v="38829"/>
    <n v="401663"/>
    <n v="0"/>
    <n v="1437159.0196273811"/>
    <n v="1877651.0196273811"/>
    <n v="6471.5"/>
    <m/>
    <n v="1469516.5196273811"/>
  </r>
  <r>
    <x v="1"/>
    <s v="Nord-Pas-de-Calais"/>
    <s v="590781621"/>
    <s v="CH LE CATEAU-CAMBRESIS"/>
    <s v="CH"/>
    <n v="1"/>
    <s v="Nord-Pas-de-Calais"/>
    <s v="590781621"/>
    <s v="CH LE CATEAU-CAMBRESIS"/>
    <n v="0"/>
    <n v="0"/>
    <n v="0"/>
    <m/>
    <m/>
    <n v="0"/>
    <m/>
    <n v="0"/>
    <n v="0"/>
    <n v="0"/>
    <n v="0"/>
    <n v="0"/>
    <n v="0"/>
    <m/>
    <n v="0"/>
  </r>
  <r>
    <x v="1"/>
    <s v="Nord-Pas-de-Calais"/>
    <s v="590781662"/>
    <s v="CH FOURMIES"/>
    <s v="CH"/>
    <n v="1"/>
    <s v="Nord-Pas-de-Calais"/>
    <s v="590781662"/>
    <s v="CH FOURMIES"/>
    <n v="1"/>
    <n v="622"/>
    <n v="962815.20978376619"/>
    <m/>
    <m/>
    <n v="0"/>
    <m/>
    <n v="0"/>
    <n v="117315"/>
    <n v="0"/>
    <n v="845500.20978376619"/>
    <n v="962815.20978376619"/>
    <n v="0"/>
    <m/>
    <n v="845500.20978376619"/>
  </r>
  <r>
    <x v="1"/>
    <s v="Nord-Pas-de-Calais"/>
    <s v="590781803"/>
    <s v="CH SAMBRE-AVESNOIS"/>
    <s v="CH"/>
    <n v="1"/>
    <s v="Nord-Pas-de-Calais"/>
    <s v="590781803"/>
    <s v="CH SAMBRE-AVESNOIS"/>
    <n v="1"/>
    <n v="2681"/>
    <n v="2408176.5331837116"/>
    <m/>
    <m/>
    <n v="0"/>
    <m/>
    <n v="54288"/>
    <n v="270023.2"/>
    <n v="0"/>
    <n v="2083865.3331837116"/>
    <n v="2408176.5331837116"/>
    <n v="9048"/>
    <m/>
    <n v="2129105.3331837114"/>
  </r>
  <r>
    <x v="1"/>
    <s v="Nord-Pas-de-Calais"/>
    <s v="590781902"/>
    <s v="CH TOURCOING"/>
    <s v="CH"/>
    <n v="1"/>
    <s v="Nord-Pas-de-Calais"/>
    <s v="590781902"/>
    <s v="CH TOURCOING"/>
    <n v="1"/>
    <n v="2192"/>
    <n v="2041458.9489633115"/>
    <m/>
    <m/>
    <n v="0"/>
    <m/>
    <n v="3464.33"/>
    <n v="193123.8"/>
    <n v="0"/>
    <n v="1844870.8189633114"/>
    <n v="2041458.9489633115"/>
    <n v="577.38833333333332"/>
    <m/>
    <n v="1847757.760629978"/>
  </r>
  <r>
    <x v="1"/>
    <s v="Nord-Pas-de-Calais"/>
    <s v="590782165"/>
    <s v="CH DENAIN"/>
    <s v="CH"/>
    <n v="1"/>
    <s v="Nord-Pas-de-Calais"/>
    <s v="590782165"/>
    <s v="CH DENAIN"/>
    <n v="0"/>
    <n v="0"/>
    <n v="0"/>
    <m/>
    <m/>
    <n v="0"/>
    <m/>
    <n v="0"/>
    <n v="0"/>
    <n v="0"/>
    <n v="0"/>
    <n v="0"/>
    <n v="0"/>
    <m/>
    <n v="0"/>
  </r>
  <r>
    <x v="1"/>
    <s v="Nord-Pas-de-Calais"/>
    <s v="590782215"/>
    <s v="CH VALENCIENNES"/>
    <s v="CH"/>
    <n v="1"/>
    <s v="Nord-Pas-de-Calais"/>
    <s v="590782215"/>
    <s v="CH VALENCIENNES"/>
    <n v="1"/>
    <n v="5502"/>
    <n v="5120171.737867252"/>
    <m/>
    <m/>
    <n v="0"/>
    <m/>
    <n v="106949"/>
    <n v="402570"/>
    <n v="0"/>
    <n v="4610652.737867252"/>
    <n v="5120171.737867252"/>
    <n v="17824.833333333332"/>
    <m/>
    <n v="4699776.9045339189"/>
  </r>
  <r>
    <x v="1"/>
    <s v="Nord-Pas-de-Calais"/>
    <s v="590782421"/>
    <s v="CH ROUBAIX"/>
    <s v="CH"/>
    <n v="1"/>
    <s v="Nord-Pas-de-Calais"/>
    <s v="590782421"/>
    <s v="CH ROUBAIX"/>
    <n v="1"/>
    <n v="2627"/>
    <n v="2282919.9679887439"/>
    <m/>
    <m/>
    <n v="0"/>
    <m/>
    <n v="1776"/>
    <n v="290946.59999999998"/>
    <n v="0"/>
    <n v="1990197.3679887438"/>
    <n v="2282919.9679887439"/>
    <n v="296"/>
    <m/>
    <n v="1991677.3679887438"/>
  </r>
  <r>
    <x v="1"/>
    <s v="Nord-Pas-de-Calais"/>
    <s v="590782637"/>
    <s v="CH ARMENTIERES"/>
    <s v="CH"/>
    <n v="1"/>
    <s v="Nord-Pas-de-Calais"/>
    <s v="590782637"/>
    <s v="CH ARMENTIERES"/>
    <n v="1"/>
    <n v="1827"/>
    <n v="1872089.922977651"/>
    <m/>
    <m/>
    <n v="0"/>
    <m/>
    <n v="30541.8"/>
    <n v="247266.5"/>
    <n v="0"/>
    <n v="1594281.622977651"/>
    <n v="1872089.922977651"/>
    <n v="5090.2999999999993"/>
    <m/>
    <n v="1619733.122977651"/>
  </r>
  <r>
    <x v="1"/>
    <s v="Nord-Pas-de-Calais"/>
    <s v="590782652"/>
    <s v="CH HAZEBROUCK"/>
    <s v="CH"/>
    <n v="1"/>
    <s v="Nord-Pas-de-Calais"/>
    <s v="590782652"/>
    <s v="CH HAZEBROUCK"/>
    <n v="0"/>
    <n v="0"/>
    <n v="0"/>
    <m/>
    <m/>
    <n v="0"/>
    <m/>
    <n v="0"/>
    <n v="0"/>
    <n v="0"/>
    <n v="0"/>
    <n v="0"/>
    <n v="0"/>
    <m/>
    <n v="0"/>
  </r>
  <r>
    <x v="1"/>
    <s v="Nord-Pas-de-Calais"/>
    <s v="590783239"/>
    <s v="CH DOUAI"/>
    <s v="CH"/>
    <n v="1"/>
    <s v="Nord-Pas-de-Calais"/>
    <s v="590783239"/>
    <s v="CH DOUAI"/>
    <n v="1"/>
    <n v="2401"/>
    <n v="2109117.1603829549"/>
    <m/>
    <m/>
    <n v="0"/>
    <m/>
    <n v="89130.17"/>
    <n v="166391.04000000001"/>
    <n v="0"/>
    <n v="1853595.9503829549"/>
    <n v="2109117.1603829549"/>
    <n v="14855.028333333332"/>
    <m/>
    <n v="1927871.0920496215"/>
  </r>
  <r>
    <x v="1"/>
    <s v="Picardie"/>
    <s v="600100648"/>
    <s v="CENTRE HOSPITALIER DE CLERMONT"/>
    <s v="CH"/>
    <n v="1"/>
    <s v="Picardie"/>
    <s v="600100648"/>
    <s v="CENTRE HOSPITALIER DE CLERMONT"/>
    <n v="1"/>
    <n v="1113"/>
    <n v="1261220.5330344697"/>
    <m/>
    <m/>
    <n v="0"/>
    <m/>
    <n v="74828.429999999993"/>
    <n v="303162.8"/>
    <n v="0"/>
    <n v="883229.30303446972"/>
    <n v="1261220.5330344697"/>
    <n v="12471.404999999999"/>
    <m/>
    <n v="945586.32803446962"/>
  </r>
  <r>
    <x v="1"/>
    <s v="Picardie"/>
    <s v="600100713"/>
    <s v="CENTRE HOSPITALIER DE BEAUVAIS"/>
    <s v="CH"/>
    <n v="1"/>
    <s v="Picardie"/>
    <s v="600100713"/>
    <s v="CENTRE HOSPITALIER DE BEAUVAIS"/>
    <n v="1"/>
    <n v="2865"/>
    <n v="2499416.9258323046"/>
    <m/>
    <m/>
    <n v="0"/>
    <m/>
    <n v="37405"/>
    <n v="857381"/>
    <n v="0"/>
    <n v="1604630.9258323046"/>
    <n v="2499416.9258323046"/>
    <n v="6234.1666666666661"/>
    <m/>
    <n v="1635801.7591656381"/>
  </r>
  <r>
    <x v="1"/>
    <s v="Picardie"/>
    <s v="600100721"/>
    <s v="CHICN - CENTRE HOSPITALIER INTERCOMMUNAL COMPIEGNE NOYON"/>
    <s v="CH"/>
    <n v="1"/>
    <s v="Picardie"/>
    <s v="600100721"/>
    <s v="CHICN - CENTRE HOSPITALIER INTERCOMMUNAL COMPIEGNE NOYON"/>
    <n v="2"/>
    <n v="2740"/>
    <n v="2871448.2065008646"/>
    <m/>
    <m/>
    <n v="0"/>
    <m/>
    <n v="171420"/>
    <n v="675637"/>
    <n v="0"/>
    <n v="2024391.2065008646"/>
    <n v="2871448.2065008646"/>
    <n v="28570"/>
    <m/>
    <n v="2167241.2065008646"/>
  </r>
  <r>
    <x v="1"/>
    <s v="Picardie"/>
    <s v="600101984"/>
    <s v="GROUPEMENT HOSPITALIER PUBLIC DU SUD DE L'OISE"/>
    <s v="CH"/>
    <n v="1"/>
    <s v="Picardie"/>
    <s v="600101984"/>
    <s v="GROUPEMENT HOSPITALIER PUBLIC DU SUD DE L'OISE"/>
    <n v="2"/>
    <n v="3269"/>
    <n v="2939933.1257386357"/>
    <m/>
    <m/>
    <n v="0"/>
    <m/>
    <n v="12408"/>
    <n v="734573.6"/>
    <n v="0"/>
    <n v="2192951.5257386356"/>
    <n v="2939933.1257386357"/>
    <n v="2068"/>
    <m/>
    <n v="2203291.5257386356"/>
  </r>
  <r>
    <x v="5"/>
    <s v="Normandie-Basse"/>
    <s v="610780074"/>
    <s v="CENTRE HOSPITALIER L'AIGLE"/>
    <s v="CH"/>
    <n v="1"/>
    <s v="Normandie-Basse"/>
    <s v="610780074"/>
    <s v="CENTRE HOSPITALIER L'AIGLE"/>
    <n v="1"/>
    <n v="641"/>
    <n v="944514.09691033571"/>
    <m/>
    <m/>
    <n v="0"/>
    <m/>
    <n v="0"/>
    <n v="329684"/>
    <n v="0"/>
    <n v="614830.09691033571"/>
    <n v="944514.09691033571"/>
    <n v="0"/>
    <m/>
    <n v="614830.09691033571"/>
  </r>
  <r>
    <x v="5"/>
    <s v="Normandie-Basse"/>
    <s v="610780082"/>
    <s v="CENTRE HOSPITALIER ALENCON"/>
    <s v="CH"/>
    <n v="1"/>
    <s v="Normandie-Basse"/>
    <s v="610780082"/>
    <s v="CENTRE HOSPITALIER ALENCON"/>
    <n v="2"/>
    <n v="2742"/>
    <n v="3521602.2618133118"/>
    <m/>
    <m/>
    <n v="0"/>
    <n v="1980583"/>
    <n v="1092229"/>
    <n v="655783"/>
    <n v="0"/>
    <n v="3754173.2618133118"/>
    <n v="3521602.2618133118"/>
    <n v="182038.16666666666"/>
    <m/>
    <n v="4664364.0951466449"/>
  </r>
  <r>
    <x v="5"/>
    <s v="Normandie-Basse"/>
    <s v="610780090"/>
    <s v="CENTRE HOSPITALIER ARGENTAN"/>
    <s v="CH"/>
    <n v="1"/>
    <s v="Normandie-Basse"/>
    <s v="610780090"/>
    <s v="CENTRE HOSPITALIER ARGENTAN"/>
    <n v="1"/>
    <n v="823"/>
    <n v="1121464.8725869588"/>
    <m/>
    <m/>
    <n v="0"/>
    <m/>
    <n v="0"/>
    <n v="448342.51"/>
    <n v="0"/>
    <n v="673122.3625869588"/>
    <n v="1121464.8725869588"/>
    <n v="0"/>
    <m/>
    <n v="673122.3625869588"/>
  </r>
  <r>
    <x v="5"/>
    <s v="Normandie-Basse"/>
    <s v="610780124"/>
    <s v="CENTRE HOSPITALIER MORTAGNE AU PERCH"/>
    <s v="CH"/>
    <n v="1"/>
    <s v="Normandie-Basse"/>
    <s v="610780124"/>
    <s v="CENTRE HOSPITALIER MORTAGNE AU PERCH"/>
    <n v="1"/>
    <n v="460"/>
    <n v="1266188.6830292207"/>
    <m/>
    <m/>
    <n v="0"/>
    <m/>
    <n v="0"/>
    <n v="236192.6"/>
    <n v="0"/>
    <n v="1029996.0830292207"/>
    <n v="1266188.6830292207"/>
    <n v="0"/>
    <m/>
    <n v="1029996.0830292207"/>
  </r>
  <r>
    <x v="5"/>
    <s v="Normandie-Basse"/>
    <s v="610780165"/>
    <s v="CENTRE HOSPITALIER JACQUES MONOD - FLERS"/>
    <s v="CH"/>
    <n v="1"/>
    <s v="Normandie-Basse"/>
    <s v="610780165"/>
    <s v="CENTRE HOSPITALIER JACQUES MONOD - FLERS"/>
    <n v="1"/>
    <n v="733"/>
    <n v="1036447.2643495126"/>
    <m/>
    <m/>
    <n v="0"/>
    <m/>
    <n v="0"/>
    <n v="229729.24"/>
    <n v="0"/>
    <n v="806718.02434951265"/>
    <n v="1036447.2643495126"/>
    <n v="0"/>
    <m/>
    <n v="806718.02434951265"/>
  </r>
  <r>
    <x v="5"/>
    <s v="Normandie-Basse"/>
    <s v="610790594"/>
    <s v="CH INTERCOMMUNAL DES ANDAINES"/>
    <s v="CH"/>
    <n v="1"/>
    <s v="Normandie-Basse"/>
    <s v="610790594"/>
    <s v="CH INTERCOMMUNAL DES ANDAINES"/>
    <n v="2"/>
    <n v="719"/>
    <n v="2486312.9305040585"/>
    <m/>
    <m/>
    <n v="0"/>
    <m/>
    <n v="0"/>
    <n v="436746"/>
    <n v="0"/>
    <n v="2049566.9305040585"/>
    <n v="2486312.9305040585"/>
    <n v="0"/>
    <m/>
    <n v="2049566.9305040585"/>
  </r>
  <r>
    <x v="1"/>
    <s v="Nord-Pas-de-Calais"/>
    <s v="620001834"/>
    <s v="GROUPE AHNAC"/>
    <s v="EBNL"/>
    <n v="1"/>
    <s v="Nord-Pas-de-Calais"/>
    <s v="620001834"/>
    <s v="GROUPE AHNAC"/>
    <n v="0"/>
    <n v="0"/>
    <n v="0"/>
    <m/>
    <m/>
    <n v="0"/>
    <m/>
    <n v="0"/>
    <n v="0"/>
    <n v="0"/>
    <n v="0"/>
    <n v="0"/>
    <n v="0"/>
    <m/>
    <n v="0"/>
  </r>
  <r>
    <x v="1"/>
    <s v="Nord-Pas-de-Calais"/>
    <s v="620100057"/>
    <s v="CH ARRAS"/>
    <s v="CH"/>
    <n v="1"/>
    <s v="Nord-Pas-de-Calais"/>
    <s v="620100057"/>
    <s v="CH ARRAS"/>
    <n v="1"/>
    <n v="7805"/>
    <n v="7200848.287251546"/>
    <m/>
    <m/>
    <n v="0"/>
    <n v="2012615"/>
    <n v="1259584.8918659496"/>
    <n v="1303530.1081340504"/>
    <n v="0"/>
    <n v="6650348.287251547"/>
    <n v="7200848.287251546"/>
    <n v="209930.8153109916"/>
    <m/>
    <n v="7700002.3638065048"/>
  </r>
  <r>
    <x v="1"/>
    <s v="Nord-Pas-de-Calais"/>
    <s v="620100651"/>
    <s v="CH BETHUNE"/>
    <s v="CH"/>
    <n v="1"/>
    <s v="Nord-Pas-de-Calais"/>
    <s v="620100651"/>
    <s v="CH BETHUNE"/>
    <n v="1"/>
    <n v="2598"/>
    <n v="2398486.1942148255"/>
    <m/>
    <m/>
    <n v="0"/>
    <m/>
    <n v="57812.45"/>
    <n v="283835.09999999998"/>
    <n v="0"/>
    <n v="2056838.6442148252"/>
    <n v="2398486.1942148255"/>
    <n v="9635.4083333333328"/>
    <m/>
    <n v="2105015.6858814922"/>
  </r>
  <r>
    <x v="1"/>
    <s v="Nord-Pas-de-Calais"/>
    <s v="620100685"/>
    <s v="CH LENS"/>
    <s v="CH"/>
    <n v="1"/>
    <s v="Nord-Pas-de-Calais"/>
    <s v="620100685"/>
    <s v="CH LENS"/>
    <n v="1"/>
    <n v="4169"/>
    <n v="4034965.6728497674"/>
    <m/>
    <m/>
    <n v="0"/>
    <m/>
    <n v="0"/>
    <n v="345509.6"/>
    <n v="0"/>
    <n v="3689456.0728497673"/>
    <n v="4034965.6728497674"/>
    <n v="0"/>
    <m/>
    <n v="3689456.0728497673"/>
  </r>
  <r>
    <x v="1"/>
    <s v="Nord-Pas-de-Calais"/>
    <s v="620101337"/>
    <s v="CH CALAIS"/>
    <s v="CH"/>
    <n v="1"/>
    <s v="Nord-Pas-de-Calais"/>
    <s v="620101337"/>
    <s v="CH CALAIS"/>
    <n v="1"/>
    <n v="1769"/>
    <n v="1813529.6581006488"/>
    <m/>
    <m/>
    <n v="0"/>
    <m/>
    <n v="0"/>
    <n v="251587"/>
    <n v="0"/>
    <n v="1561942.6581006488"/>
    <n v="1813529.6581006488"/>
    <n v="0"/>
    <m/>
    <n v="1561942.6581006488"/>
  </r>
  <r>
    <x v="1"/>
    <s v="Nord-Pas-de-Calais"/>
    <s v="620101360"/>
    <s v="CH REGION DE ST-OMER"/>
    <s v="CH"/>
    <n v="1"/>
    <s v="Nord-Pas-de-Calais"/>
    <s v="620101360"/>
    <s v="CH REGION DE ST-OMER"/>
    <n v="1"/>
    <n v="1523"/>
    <n v="1451526.5674638525"/>
    <m/>
    <m/>
    <n v="0"/>
    <m/>
    <n v="2352"/>
    <n v="165109.10999999999"/>
    <n v="0"/>
    <n v="1284065.4574638526"/>
    <n v="1451526.5674638525"/>
    <n v="392"/>
    <m/>
    <n v="1286025.4574638526"/>
  </r>
  <r>
    <x v="1"/>
    <s v="Nord-Pas-de-Calais"/>
    <s v="620103432"/>
    <s v="CH ARRONDISSEMENT DE MONTREUIL"/>
    <s v="CH"/>
    <n v="1"/>
    <s v="Nord-Pas-de-Calais"/>
    <s v="620103432"/>
    <s v="CH ARRONDISSEMENT DE MONTREUIL"/>
    <n v="1"/>
    <n v="1481"/>
    <n v="1438023.0549316553"/>
    <m/>
    <m/>
    <n v="0"/>
    <m/>
    <n v="23732.91"/>
    <n v="118551.82"/>
    <n v="0"/>
    <n v="1295738.3249316553"/>
    <n v="1438023.0549316553"/>
    <n v="3955.4849999999997"/>
    <m/>
    <n v="1315515.7499316551"/>
  </r>
  <r>
    <x v="1"/>
    <s v="Nord-Pas-de-Calais"/>
    <s v="620103440"/>
    <s v="CH BOULOGNE-SUR-MER"/>
    <s v="CH"/>
    <n v="1"/>
    <s v="Nord-Pas-de-Calais"/>
    <s v="620103440"/>
    <s v="CH BOULOGNE-SUR-MER"/>
    <n v="1"/>
    <n v="1572"/>
    <n v="1426664.2324271102"/>
    <m/>
    <m/>
    <n v="0"/>
    <m/>
    <n v="0"/>
    <n v="177988.41"/>
    <n v="0"/>
    <n v="1248675.8224271103"/>
    <n v="1426664.2324271102"/>
    <n v="0"/>
    <m/>
    <n v="1248675.8224271103"/>
  </r>
  <r>
    <x v="0"/>
    <s v="Auvergne"/>
    <s v="630780989"/>
    <s v="CHU DE CLERMONT-FERRAND"/>
    <s v="CHR"/>
    <n v="1"/>
    <s v="Auvergne"/>
    <s v="630780989"/>
    <s v="CHU DE CLERMONT-FERRAND"/>
    <n v="1"/>
    <n v="8001"/>
    <n v="7346026.7171940897"/>
    <m/>
    <m/>
    <n v="0"/>
    <m/>
    <n v="407631.22"/>
    <n v="66908"/>
    <n v="0"/>
    <n v="6871487.4971940899"/>
    <n v="7346026.7171940897"/>
    <n v="67938.536666666652"/>
    <m/>
    <n v="7211180.1805274226"/>
  </r>
  <r>
    <x v="0"/>
    <s v="Auvergne"/>
    <s v="630780997"/>
    <s v="CENTRE HOSPITALIER AMBERT"/>
    <s v="CH"/>
    <n v="1"/>
    <s v="Auvergne"/>
    <s v="630780997"/>
    <s v="CENTRE HOSPITALIER AMBERT"/>
    <n v="1"/>
    <n v="391"/>
    <n v="1196800.4659301948"/>
    <m/>
    <m/>
    <n v="0"/>
    <m/>
    <n v="0"/>
    <n v="60014.67"/>
    <n v="150000"/>
    <n v="986785.7959301949"/>
    <n v="1196800.4659301948"/>
    <n v="0"/>
    <m/>
    <n v="986785.7959301949"/>
  </r>
  <r>
    <x v="0"/>
    <s v="Auvergne"/>
    <s v="630781003"/>
    <s v="CENTRE HOSPITALIER ISSOIRE"/>
    <s v="CH"/>
    <n v="1"/>
    <s v="Auvergne"/>
    <s v="630781003"/>
    <s v="CENTRE HOSPITALIER ISSOIRE"/>
    <n v="1"/>
    <n v="813"/>
    <n v="1023602.7301062768"/>
    <m/>
    <m/>
    <n v="0"/>
    <m/>
    <n v="0"/>
    <n v="198391"/>
    <n v="0"/>
    <n v="825211.73010627681"/>
    <n v="1023602.7301062768"/>
    <n v="0"/>
    <m/>
    <n v="825211.73010627681"/>
  </r>
  <r>
    <x v="0"/>
    <s v="Auvergne"/>
    <s v="630781011"/>
    <s v="CENTRE HOSPITALIER DE RIOM"/>
    <s v="CH"/>
    <n v="1"/>
    <s v="Auvergne"/>
    <s v="630781011"/>
    <s v="CENTRE HOSPITALIER DE RIOM"/>
    <n v="1"/>
    <n v="1300"/>
    <n v="1379728.9340445886"/>
    <m/>
    <m/>
    <n v="0"/>
    <m/>
    <n v="0"/>
    <n v="338602.6"/>
    <n v="0"/>
    <n v="1041126.3340445886"/>
    <n v="1379728.9340445886"/>
    <n v="0"/>
    <m/>
    <n v="1041126.3340445886"/>
  </r>
  <r>
    <x v="0"/>
    <s v="Auvergne"/>
    <s v="630781029"/>
    <s v="CENTRE HOSPITALIER DE THIERS"/>
    <s v="CH"/>
    <n v="1"/>
    <s v="Auvergne"/>
    <s v="630781029"/>
    <s v="CENTRE HOSPITALIER DE THIERS"/>
    <n v="1"/>
    <n v="854"/>
    <n v="1062105.402551299"/>
    <m/>
    <m/>
    <n v="0"/>
    <m/>
    <n v="0"/>
    <n v="62752.1"/>
    <n v="50000"/>
    <n v="949353.30255129898"/>
    <n v="1062105.402551299"/>
    <n v="0"/>
    <m/>
    <n v="949353.30255129898"/>
  </r>
  <r>
    <x v="6"/>
    <s v="Aquitaine"/>
    <s v="640017646"/>
    <s v="CH DE SAINT PALAIS"/>
    <s v="CH"/>
    <n v="1"/>
    <s v="Aquitaine"/>
    <s v="640017646"/>
    <s v="CH DE SAINT PALAIS"/>
    <n v="0"/>
    <n v="0"/>
    <n v="0"/>
    <m/>
    <m/>
    <n v="0"/>
    <m/>
    <n v="0"/>
    <n v="0"/>
    <n v="0"/>
    <n v="0"/>
    <n v="0"/>
    <n v="0"/>
    <m/>
    <n v="0"/>
  </r>
  <r>
    <x v="6"/>
    <s v="Aquitaine"/>
    <s v="640780417"/>
    <s v="CHIC COTE BASQUE"/>
    <s v="CH"/>
    <n v="1"/>
    <s v="Aquitaine"/>
    <s v="640780417"/>
    <s v="CHIC COTE BASQUE"/>
    <n v="1"/>
    <n v="3676"/>
    <n v="3099762.7488481607"/>
    <m/>
    <m/>
    <n v="0"/>
    <n v="1794983"/>
    <n v="1056823.92"/>
    <n v="411619.49"/>
    <n v="0"/>
    <n v="3426302.3388481606"/>
    <n v="3099762.7488481607"/>
    <n v="176137.31999999998"/>
    <m/>
    <n v="4306988.9388481602"/>
  </r>
  <r>
    <x v="6"/>
    <s v="Aquitaine"/>
    <s v="640780813"/>
    <s v="CENTRE HOSPITALIER ORTHEZ"/>
    <s v="CH"/>
    <n v="1"/>
    <s v="Aquitaine"/>
    <s v="640780813"/>
    <s v="CENTRE HOSPITALIER ORTHEZ"/>
    <n v="1"/>
    <n v="449"/>
    <n v="983429.57149231597"/>
    <m/>
    <m/>
    <n v="0"/>
    <m/>
    <n v="0"/>
    <n v="132057.19"/>
    <n v="0"/>
    <n v="851372.38149231602"/>
    <n v="983429.57149231597"/>
    <n v="0"/>
    <m/>
    <n v="851372.38149231602"/>
  </r>
  <r>
    <x v="6"/>
    <s v="Aquitaine"/>
    <s v="640780821"/>
    <s v="CENTRE HOSPITALIER OLORON"/>
    <s v="CH"/>
    <n v="1"/>
    <s v="Aquitaine"/>
    <s v="640780821"/>
    <s v="CENTRE HOSPITALIER OLORON"/>
    <n v="1"/>
    <n v="533"/>
    <n v="1003737.7085412338"/>
    <m/>
    <m/>
    <n v="0"/>
    <m/>
    <n v="0"/>
    <n v="0"/>
    <n v="0"/>
    <n v="1003737.7085412338"/>
    <n v="1003737.7085412338"/>
    <n v="0"/>
    <m/>
    <n v="1003737.7085412338"/>
  </r>
  <r>
    <x v="6"/>
    <s v="Aquitaine"/>
    <s v="640781290"/>
    <s v="CENTRE HOSPITALIER DE PAU"/>
    <s v="CH"/>
    <n v="1"/>
    <s v="Aquitaine"/>
    <s v="640781290"/>
    <s v="CENTRE HOSPITALIER DE PAU"/>
    <n v="1"/>
    <n v="2817"/>
    <n v="2468318.3147687223"/>
    <m/>
    <m/>
    <n v="0"/>
    <m/>
    <n v="185079.1"/>
    <n v="187908.23"/>
    <n v="0"/>
    <n v="2095330.9847687222"/>
    <n v="2468318.3147687223"/>
    <n v="30846.516666666666"/>
    <m/>
    <n v="2249563.5681020557"/>
  </r>
  <r>
    <x v="4"/>
    <s v="Midi-Pyrénées"/>
    <s v="650780158"/>
    <s v="CENTRE HOSPITALIER LOURDES"/>
    <s v="CH"/>
    <n v="1"/>
    <s v="Midi-Pyrénées"/>
    <s v="650780158"/>
    <s v="CENTRE HOSPITALIER LOURDES"/>
    <n v="1"/>
    <n v="488"/>
    <n v="838902.60603262985"/>
    <m/>
    <m/>
    <n v="0"/>
    <m/>
    <n v="522.84"/>
    <n v="100446.59"/>
    <n v="0"/>
    <n v="737933.17603262991"/>
    <n v="838902.60603262985"/>
    <n v="87.14"/>
    <m/>
    <n v="738368.87603262987"/>
  </r>
  <r>
    <x v="4"/>
    <s v="Midi-Pyrénées"/>
    <s v="650780166"/>
    <s v="CENTRE HOSPITALIER BAGNERES DE BIGORRE"/>
    <s v="CH"/>
    <n v="1"/>
    <s v="Midi-Pyrénées"/>
    <s v="650780166"/>
    <s v="CENTRE HOSPITALIER BAGNERES DE BIGORRE"/>
    <n v="1"/>
    <n v="234"/>
    <n v="1233124.863536526"/>
    <m/>
    <m/>
    <n v="0"/>
    <m/>
    <n v="0"/>
    <n v="0"/>
    <n v="0"/>
    <n v="1233124.863536526"/>
    <n v="1233124.863536526"/>
    <n v="0"/>
    <m/>
    <n v="1233124.863536526"/>
  </r>
  <r>
    <x v="4"/>
    <s v="Midi-Pyrénées"/>
    <s v="650780174"/>
    <s v="CENTRE HOSPITALIER DE LANNEMEZAN"/>
    <s v="CH"/>
    <n v="1"/>
    <s v="Midi-Pyrénées"/>
    <s v="650780174"/>
    <s v="CENTRE HOSPITALIER DE LANNEMEZAN"/>
    <n v="1"/>
    <n v="439"/>
    <n v="1043013.1046991342"/>
    <m/>
    <m/>
    <n v="0"/>
    <m/>
    <n v="0"/>
    <n v="200354.7"/>
    <n v="0"/>
    <n v="842658.40469913417"/>
    <n v="1043013.1046991342"/>
    <n v="0"/>
    <m/>
    <n v="842658.40469913417"/>
  </r>
  <r>
    <x v="4"/>
    <s v="Midi-Pyrénées"/>
    <s v="650783160"/>
    <s v="CH DE BIGORRE"/>
    <s v="CH"/>
    <n v="1"/>
    <s v="Midi-Pyrénées"/>
    <s v="650783160"/>
    <s v="CH DE BIGORRE"/>
    <n v="1"/>
    <n v="3170"/>
    <n v="2761474.8457041127"/>
    <m/>
    <m/>
    <n v="0"/>
    <m/>
    <n v="728551.51"/>
    <n v="204520.45"/>
    <n v="0"/>
    <n v="1828402.8857041127"/>
    <n v="2761474.8457041127"/>
    <n v="121425.25166666666"/>
    <m/>
    <n v="2435529.144037446"/>
  </r>
  <r>
    <x v="4"/>
    <s v="Languedoc-Roussillon"/>
    <s v="660780180"/>
    <s v="CENTRE HOSPITALIER PERPIGNAN"/>
    <s v="CH"/>
    <n v="1"/>
    <s v="Languedoc-Roussillon"/>
    <s v="660780180"/>
    <s v="CENTRE HOSPITALIER PERPIGNAN"/>
    <n v="2"/>
    <n v="7368"/>
    <n v="7623164.1062008608"/>
    <m/>
    <m/>
    <n v="0"/>
    <n v="1230983"/>
    <n v="96142.5"/>
    <n v="87892.85"/>
    <n v="0"/>
    <n v="8670111.7562008612"/>
    <n v="7623164.1062008608"/>
    <n v="16023.75"/>
    <m/>
    <n v="8750230.5062008612"/>
  </r>
  <r>
    <x v="3"/>
    <s v="Alsace"/>
    <s v="670780055"/>
    <s v="HOPITAUX UNIVERSITAIRES DE STRASBOURG"/>
    <s v="CHR"/>
    <n v="1"/>
    <s v="Alsace"/>
    <s v="670780055"/>
    <s v="HOPITAUX UNIVERSITAIRES DE STRASBOURG"/>
    <n v="1"/>
    <n v="10868"/>
    <n v="9918924.3539008126"/>
    <m/>
    <m/>
    <n v="0"/>
    <m/>
    <n v="489929"/>
    <n v="229277"/>
    <n v="0"/>
    <n v="9199718.3539008126"/>
    <n v="9918924.3539008126"/>
    <n v="81654.833333333328"/>
    <m/>
    <n v="9607992.5205674786"/>
  </r>
  <r>
    <x v="3"/>
    <s v="Alsace"/>
    <s v="670780188"/>
    <s v="GROUPE HOSPITALIER SAINT VINCENT"/>
    <s v="EBNL"/>
    <n v="1"/>
    <s v="Alsace"/>
    <s v="670780188"/>
    <s v="GROUPE HOSPITALIER SAINT VINCENT"/>
    <n v="0"/>
    <n v="0"/>
    <n v="0"/>
    <m/>
    <m/>
    <n v="0"/>
    <m/>
    <n v="0"/>
    <n v="0"/>
    <n v="0"/>
    <n v="0"/>
    <n v="0"/>
    <n v="0"/>
    <m/>
    <n v="0"/>
  </r>
  <r>
    <x v="3"/>
    <s v="Alsace"/>
    <s v="670780337"/>
    <s v="CENTRE HOSPITALIER DE HAGUENAU"/>
    <s v="CH"/>
    <n v="1"/>
    <s v="Alsace"/>
    <s v="670780337"/>
    <s v="CENTRE HOSPITALIER DE HAGUENAU"/>
    <n v="1"/>
    <n v="1644"/>
    <n v="1475174.9566537328"/>
    <m/>
    <m/>
    <n v="0"/>
    <m/>
    <n v="93966.27"/>
    <n v="76333.27"/>
    <n v="0"/>
    <n v="1304875.4166537328"/>
    <n v="1475174.9566537328"/>
    <n v="15661.045"/>
    <m/>
    <n v="1383180.6416537329"/>
  </r>
  <r>
    <x v="3"/>
    <s v="Alsace"/>
    <s v="670780345"/>
    <s v="CH SAINTE-CATHERINE DE SAVERNE"/>
    <s v="CH"/>
    <n v="1"/>
    <s v="Alsace"/>
    <s v="670780345"/>
    <s v="CH SAINTE-CATHERINE DE SAVERNE"/>
    <n v="1"/>
    <n v="1192"/>
    <n v="1287007.14754632"/>
    <m/>
    <m/>
    <n v="0"/>
    <m/>
    <n v="0"/>
    <n v="72312.92"/>
    <n v="0"/>
    <n v="1214694.2275463201"/>
    <n v="1287007.14754632"/>
    <n v="0"/>
    <m/>
    <n v="1214694.2275463201"/>
  </r>
  <r>
    <x v="3"/>
    <s v="Alsace"/>
    <s v="670780543"/>
    <s v="CH DE WISSEMBOURG"/>
    <s v="CH"/>
    <n v="1"/>
    <s v="Alsace"/>
    <s v="670780543"/>
    <s v="CH DE WISSEMBOURG"/>
    <n v="1"/>
    <n v="832"/>
    <n v="1112358.8256030844"/>
    <m/>
    <m/>
    <n v="0"/>
    <m/>
    <n v="0"/>
    <n v="19015.580000000002"/>
    <n v="0"/>
    <n v="1093343.2456030843"/>
    <n v="1112358.8256030844"/>
    <n v="0"/>
    <m/>
    <n v="1093343.2456030843"/>
  </r>
  <r>
    <x v="3"/>
    <s v="Alsace"/>
    <s v="670780691"/>
    <s v="CENTRE HOSPITALIER DE SELESTAT"/>
    <s v="CH"/>
    <n v="1"/>
    <s v="Alsace"/>
    <s v="670780691"/>
    <s v="CENTRE HOSPITALIER DE SELESTAT"/>
    <n v="1"/>
    <n v="1267"/>
    <n v="1320301.0225178024"/>
    <m/>
    <m/>
    <n v="0"/>
    <m/>
    <n v="0"/>
    <n v="0"/>
    <n v="0"/>
    <n v="1320301.0225178024"/>
    <n v="1320301.0225178024"/>
    <n v="0"/>
    <m/>
    <n v="1320301.0225178024"/>
  </r>
  <r>
    <x v="3"/>
    <s v="Alsace"/>
    <s v="680000395"/>
    <s v="CENTRE HOSPITALIER D ALTKIRCH"/>
    <s v="CH"/>
    <n v="1"/>
    <s v="Alsace"/>
    <s v="680000395"/>
    <s v="CENTRE HOSPITALIER D ALTKIRCH"/>
    <n v="0"/>
    <n v="0"/>
    <n v="0"/>
    <m/>
    <m/>
    <n v="0"/>
    <m/>
    <n v="0"/>
    <n v="0"/>
    <n v="0"/>
    <n v="0"/>
    <n v="0"/>
    <n v="0"/>
    <m/>
    <n v="0"/>
  </r>
  <r>
    <x v="3"/>
    <s v="Alsace"/>
    <s v="680000437"/>
    <s v="CENTRE HOSPITALIER DE THANN"/>
    <s v="CH"/>
    <n v="1"/>
    <s v="Alsace"/>
    <s v="680000437"/>
    <s v="CENTRE HOSPITALIER DE THANN"/>
    <n v="0"/>
    <n v="0"/>
    <n v="0"/>
    <m/>
    <m/>
    <n v="0"/>
    <m/>
    <n v="0"/>
    <n v="0"/>
    <n v="0"/>
    <n v="0"/>
    <n v="0"/>
    <n v="0"/>
    <m/>
    <n v="0"/>
  </r>
  <r>
    <x v="3"/>
    <s v="Alsace"/>
    <s v="680000486"/>
    <s v="CENTRE HOSPITALIER MULHOUSE"/>
    <s v="CH"/>
    <n v="1"/>
    <s v="Alsace"/>
    <s v="680000486"/>
    <s v="CENTRE HOSPITALIER MULHOUSE"/>
    <n v="1"/>
    <n v="4758"/>
    <n v="4543690.263480749"/>
    <m/>
    <m/>
    <n v="0"/>
    <n v="1890543"/>
    <n v="0"/>
    <n v="1193207.3400000001"/>
    <n v="0"/>
    <n v="5241025.9234807491"/>
    <n v="4543690.263480749"/>
    <n v="0"/>
    <m/>
    <n v="5241025.9234807491"/>
  </r>
  <r>
    <x v="3"/>
    <s v="Alsace"/>
    <s v="680000973"/>
    <s v="CENTRE HOSPITALIER DE COLMAR"/>
    <s v="CH"/>
    <n v="1"/>
    <s v="Alsace"/>
    <s v="680000973"/>
    <s v="CENTRE HOSPITALIER DE COLMAR"/>
    <n v="1"/>
    <n v="2711"/>
    <n v="2447102.9154448058"/>
    <m/>
    <m/>
    <n v="0"/>
    <m/>
    <n v="0"/>
    <n v="0"/>
    <n v="0"/>
    <n v="2447102.9154448058"/>
    <n v="2447102.9154448058"/>
    <n v="0"/>
    <m/>
    <n v="2447102.9154448058"/>
  </r>
  <r>
    <x v="3"/>
    <s v="Alsace"/>
    <s v="680001005"/>
    <s v="CENTRE HOSPITALIER DE GUEBWILLER"/>
    <s v="CH"/>
    <n v="1"/>
    <s v="Alsace"/>
    <s v="680001005"/>
    <s v="CENTRE HOSPITALIER DE GUEBWILLER"/>
    <n v="0"/>
    <n v="0"/>
    <n v="0"/>
    <m/>
    <m/>
    <n v="0"/>
    <m/>
    <n v="0"/>
    <n v="0"/>
    <n v="0"/>
    <n v="0"/>
    <n v="0"/>
    <n v="0"/>
    <m/>
    <n v="0"/>
  </r>
  <r>
    <x v="0"/>
    <s v="Rhône-Alpes"/>
    <s v="690780036"/>
    <s v="CH GIVORS"/>
    <s v="CH"/>
    <n v="1"/>
    <s v="Rhône-Alpes"/>
    <s v="690780036"/>
    <s v="CH GIVORS"/>
    <n v="0"/>
    <n v="0"/>
    <n v="0"/>
    <m/>
    <m/>
    <n v="0"/>
    <m/>
    <n v="0"/>
    <n v="0"/>
    <n v="0"/>
    <n v="0"/>
    <n v="0"/>
    <n v="0"/>
    <m/>
    <n v="0"/>
  </r>
  <r>
    <x v="0"/>
    <s v="Rhône-Alpes"/>
    <s v="690780093"/>
    <s v="HIA DESGENETTES"/>
    <s v="SSA"/>
    <n v="1"/>
    <s v="ZZZZ-SSA"/>
    <s v="690780093"/>
    <s v="HIA DESGENETTES"/>
    <n v="0"/>
    <n v="0"/>
    <n v="0"/>
    <m/>
    <m/>
    <n v="0"/>
    <m/>
    <n v="0"/>
    <n v="0"/>
    <n v="0"/>
    <n v="0"/>
    <n v="0"/>
    <n v="0"/>
    <m/>
    <n v="0"/>
  </r>
  <r>
    <x v="0"/>
    <s v="Rhône-Alpes"/>
    <s v="690780416"/>
    <s v="GROUPE HOSPITALIER MUTUALISTE DES PORTES DU SUD"/>
    <s v="EBNL"/>
    <n v="1"/>
    <s v="Rhône-Alpes"/>
    <s v="690780416"/>
    <s v="GROUPE HOSPITALIER MUTUALISTE DES PORTES DU SUD"/>
    <n v="0"/>
    <n v="0"/>
    <n v="0"/>
    <m/>
    <m/>
    <n v="0"/>
    <m/>
    <n v="0"/>
    <n v="0"/>
    <n v="0"/>
    <n v="0"/>
    <n v="0"/>
    <n v="0"/>
    <m/>
    <n v="0"/>
  </r>
  <r>
    <x v="0"/>
    <s v="Rhône-Alpes"/>
    <s v="690781810"/>
    <s v="HOSPICES CIVILS DE LYON"/>
    <s v="CHR"/>
    <n v="1"/>
    <s v="Rhône-Alpes"/>
    <s v="690781810"/>
    <s v="HOSPICES CIVILS DE LYON"/>
    <n v="4"/>
    <n v="15497"/>
    <n v="12985172.863363681"/>
    <m/>
    <m/>
    <n v="0"/>
    <n v="1381783"/>
    <n v="3272754"/>
    <n v="691461.9"/>
    <n v="0"/>
    <n v="10402739.963363681"/>
    <n v="12985172.863363681"/>
    <n v="545459"/>
    <m/>
    <n v="13130034.963363681"/>
  </r>
  <r>
    <x v="0"/>
    <s v="Rhône-Alpes"/>
    <s v="690782222"/>
    <s v="CH VILLEFRANCHE-SUR-SAONE"/>
    <s v="CH"/>
    <n v="1"/>
    <s v="Rhône-Alpes"/>
    <s v="690782222"/>
    <s v="CH VILLEFRANCHE-SUR-SAONE"/>
    <n v="1"/>
    <n v="1522"/>
    <n v="1362918.1037933433"/>
    <m/>
    <m/>
    <n v="0"/>
    <m/>
    <n v="0"/>
    <n v="325455"/>
    <n v="0"/>
    <n v="1037463.1037933433"/>
    <n v="1362918.1037933433"/>
    <n v="0"/>
    <m/>
    <n v="1037463.1037933433"/>
  </r>
  <r>
    <x v="0"/>
    <s v="Rhône-Alpes"/>
    <s v="690782271"/>
    <s v="CH TARARE"/>
    <s v="CH"/>
    <n v="1"/>
    <s v="Rhône-Alpes"/>
    <s v="690782271"/>
    <s v="CH TARARE"/>
    <n v="1"/>
    <n v="561"/>
    <n v="885592.05817678547"/>
    <m/>
    <m/>
    <n v="0"/>
    <m/>
    <n v="0"/>
    <n v="105224"/>
    <n v="0"/>
    <n v="780368.05817678547"/>
    <n v="885592.05817678547"/>
    <n v="0"/>
    <m/>
    <n v="780368.05817678547"/>
  </r>
  <r>
    <x v="0"/>
    <s v="Rhône-Alpes"/>
    <s v="690805361"/>
    <s v="CH SAINT-JOSEPH/SAINT-LUC"/>
    <s v="EBNL"/>
    <n v="1"/>
    <s v="Rhône-Alpes"/>
    <s v="690805361"/>
    <s v="CH SAINT-JOSEPH/SAINT-LUC"/>
    <n v="0"/>
    <n v="0"/>
    <n v="0"/>
    <m/>
    <m/>
    <n v="0"/>
    <m/>
    <n v="0"/>
    <n v="0"/>
    <n v="0"/>
    <n v="0"/>
    <n v="0"/>
    <n v="0"/>
    <m/>
    <n v="0"/>
  </r>
  <r>
    <x v="8"/>
    <s v="Franche-Comté"/>
    <s v="700004591"/>
    <s v="CHI DE LA HAUTE-SAONE"/>
    <s v="CH"/>
    <n v="1"/>
    <s v="Franche-Comté"/>
    <s v="700004591"/>
    <s v="CHI DE LA HAUTE-SAONE"/>
    <n v="3"/>
    <n v="2699"/>
    <n v="3316848.081467153"/>
    <m/>
    <m/>
    <n v="0"/>
    <m/>
    <n v="0"/>
    <n v="462367.51"/>
    <n v="0"/>
    <n v="2854480.5714671528"/>
    <n v="3316848.081467153"/>
    <n v="0"/>
    <m/>
    <n v="2854480.5714671528"/>
  </r>
  <r>
    <x v="8"/>
    <s v="Franche-Comté"/>
    <s v="700780026"/>
    <s v="CH P. VITTER GRAY"/>
    <s v="CH"/>
    <n v="1"/>
    <s v="Franche-Comté"/>
    <s v="700780026"/>
    <s v="CH P. VITTER GRAY"/>
    <n v="1"/>
    <n v="816"/>
    <n v="1238841.1842047079"/>
    <m/>
    <m/>
    <n v="0"/>
    <m/>
    <n v="0"/>
    <n v="41068.04"/>
    <n v="200000"/>
    <n v="997773.14420470782"/>
    <n v="1238841.1842047079"/>
    <n v="0"/>
    <m/>
    <n v="997773.14420470782"/>
  </r>
  <r>
    <x v="8"/>
    <s v="Bourgogne"/>
    <s v="710780263"/>
    <s v="CH LES CHANAUX MACON"/>
    <s v="CH"/>
    <n v="1"/>
    <s v="Bourgogne"/>
    <s v="710780263"/>
    <s v="CH LES CHANAUX MACON"/>
    <n v="1"/>
    <n v="1318"/>
    <n v="1294343.025063744"/>
    <m/>
    <m/>
    <n v="0"/>
    <m/>
    <n v="0"/>
    <n v="226427"/>
    <n v="0"/>
    <n v="1067916.025063744"/>
    <n v="1294343.025063744"/>
    <n v="0"/>
    <m/>
    <n v="1067916.025063744"/>
  </r>
  <r>
    <x v="8"/>
    <s v="Bourgogne"/>
    <s v="710780644"/>
    <s v="CH PARAY-LE-MONIAL"/>
    <s v="CH"/>
    <n v="1"/>
    <s v="Bourgogne"/>
    <s v="710780644"/>
    <s v="CH PARAY-LE-MONIAL"/>
    <n v="1"/>
    <n v="744"/>
    <n v="1073077.4772209416"/>
    <m/>
    <m/>
    <n v="0"/>
    <m/>
    <n v="0"/>
    <n v="113388"/>
    <n v="0"/>
    <n v="959689.47722094157"/>
    <n v="1073077.4772209416"/>
    <n v="0"/>
    <m/>
    <n v="959689.47722094157"/>
  </r>
  <r>
    <x v="8"/>
    <s v="Bourgogne"/>
    <s v="710780958"/>
    <s v="CH W. MOREY CHALON S/SAONE"/>
    <s v="CH"/>
    <n v="1"/>
    <s v="Bourgogne"/>
    <s v="710780958"/>
    <s v="CH W. MOREY CHALON S/SAONE"/>
    <n v="1"/>
    <n v="3578"/>
    <n v="3060974.4881508104"/>
    <m/>
    <m/>
    <n v="0"/>
    <n v="1642277"/>
    <n v="2260629"/>
    <n v="367980.96"/>
    <n v="0"/>
    <n v="2074641.5281508109"/>
    <n v="3060974.4881508104"/>
    <n v="376771.5"/>
    <m/>
    <n v="3958499.0281508109"/>
  </r>
  <r>
    <x v="8"/>
    <s v="Bourgogne"/>
    <s v="710781451"/>
    <s v="CH AUTUN"/>
    <s v="CH"/>
    <n v="1"/>
    <s v="Bourgogne"/>
    <s v="710781451"/>
    <s v="CH AUTUN"/>
    <n v="2"/>
    <n v="677"/>
    <n v="2234986.48028079"/>
    <m/>
    <m/>
    <n v="0"/>
    <m/>
    <n v="0"/>
    <n v="17202"/>
    <n v="0"/>
    <n v="2217784.48028079"/>
    <n v="2234986.48028079"/>
    <n v="0"/>
    <m/>
    <n v="2217784.48028079"/>
  </r>
  <r>
    <x v="8"/>
    <s v="Bourgogne"/>
    <s v="710976705"/>
    <s v="SIH CH MONTCEAU-LES-MINES"/>
    <s v="CH"/>
    <n v="1"/>
    <s v="Bourgogne"/>
    <s v="710976705"/>
    <s v="SIH CH MONTCEAU-LES-MINES"/>
    <n v="1"/>
    <n v="659"/>
    <n v="1029726.495194372"/>
    <m/>
    <m/>
    <n v="0"/>
    <m/>
    <n v="0"/>
    <n v="36399"/>
    <n v="0"/>
    <n v="993327.49519437202"/>
    <n v="1029726.495194372"/>
    <n v="0"/>
    <m/>
    <n v="993327.49519437202"/>
  </r>
  <r>
    <x v="8"/>
    <s v="Bourgogne"/>
    <s v="710978347"/>
    <s v="HOTEL DIEU DU CREUSOT"/>
    <s v="EBNL"/>
    <n v="1"/>
    <s v="Bourgogne"/>
    <s v="710978347"/>
    <s v="HOTEL DIEU DU CREUSOT"/>
    <n v="1"/>
    <n v="602"/>
    <n v="975388.86297954479"/>
    <m/>
    <m/>
    <n v="0"/>
    <m/>
    <n v="0"/>
    <n v="61776.36"/>
    <n v="0"/>
    <n v="913612.50297954481"/>
    <n v="975388.86297954479"/>
    <n v="0"/>
    <m/>
    <n v="913612.50297954481"/>
  </r>
  <r>
    <x v="11"/>
    <s v="Pays de la Loire"/>
    <s v="720000025"/>
    <s v="CENTRE HOSPITALIER DU MANS"/>
    <s v="CH"/>
    <n v="1"/>
    <s v="Pays de la Loire"/>
    <s v="720000025"/>
    <s v="CENTRE HOSPITALIER DU MANS"/>
    <n v="1"/>
    <n v="3147"/>
    <n v="2601593.2982824137"/>
    <m/>
    <m/>
    <n v="0"/>
    <m/>
    <n v="0"/>
    <n v="278711.30000000005"/>
    <n v="0"/>
    <n v="2322881.9982824139"/>
    <n v="2601593.2982824137"/>
    <n v="0"/>
    <m/>
    <n v="2322881.9982824139"/>
  </r>
  <r>
    <x v="11"/>
    <s v="Pays de la Loire"/>
    <s v="720000066"/>
    <s v="CENTRE HOSPITALIER CHATEAU DU LOIR"/>
    <s v="CH"/>
    <n v="1"/>
    <s v="Pays de la Loire"/>
    <s v="720000066"/>
    <s v="CENTRE HOSPITALIER CHATEAU DU LOIR"/>
    <n v="0"/>
    <n v="0"/>
    <n v="0"/>
    <m/>
    <m/>
    <n v="0"/>
    <m/>
    <n v="0"/>
    <n v="0"/>
    <n v="0"/>
    <n v="0"/>
    <n v="0"/>
    <n v="0"/>
    <m/>
    <n v="0"/>
  </r>
  <r>
    <x v="11"/>
    <s v="Pays de la Loire"/>
    <s v="720000140"/>
    <s v="CENTRE HOSPITALIER DE ST-CALAIS"/>
    <s v="CH"/>
    <n v="1"/>
    <s v="Pays de la Loire"/>
    <s v="720000140"/>
    <s v="CENTRE HOSPITALIER DE ST-CALAIS"/>
    <n v="0"/>
    <n v="0"/>
    <n v="0"/>
    <m/>
    <m/>
    <n v="0"/>
    <m/>
    <n v="0"/>
    <n v="0"/>
    <n v="0"/>
    <n v="0"/>
    <n v="0"/>
    <n v="0"/>
    <m/>
    <n v="0"/>
  </r>
  <r>
    <x v="11"/>
    <s v="Pays de la Loire"/>
    <s v="720006022"/>
    <s v="CENTRE HOSPITALIER LA FERTE BERNARD"/>
    <s v="CH"/>
    <n v="1"/>
    <s v="Pays de la Loire"/>
    <s v="720006022"/>
    <s v="CENTRE HOSPITALIER LA FERTE BERNARD"/>
    <n v="0"/>
    <n v="0"/>
    <n v="0"/>
    <m/>
    <m/>
    <n v="0"/>
    <m/>
    <n v="0"/>
    <n v="0"/>
    <n v="0"/>
    <n v="0"/>
    <n v="0"/>
    <n v="0"/>
    <m/>
    <n v="0"/>
  </r>
  <r>
    <x v="11"/>
    <s v="Pays de la Loire"/>
    <s v="720016724"/>
    <s v="POLE SANTE SARTHE ET LOIR"/>
    <s v="CH"/>
    <n v="1"/>
    <s v="Pays de la Loire"/>
    <s v="720016724"/>
    <s v="POLE SANTE SARTHE ET LOIR"/>
    <n v="1"/>
    <n v="624"/>
    <n v="999868.33035990223"/>
    <m/>
    <m/>
    <n v="0"/>
    <m/>
    <n v="0"/>
    <n v="106936"/>
    <n v="0"/>
    <n v="892932.33035990223"/>
    <n v="999868.33035990223"/>
    <n v="0"/>
    <m/>
    <n v="892932.33035990223"/>
  </r>
  <r>
    <x v="0"/>
    <s v="Rhône-Alpes"/>
    <s v="730000015"/>
    <s v="CH CHAMBERY"/>
    <s v="CH"/>
    <n v="1"/>
    <s v="Rhône-Alpes"/>
    <s v="730000015"/>
    <s v="CH CHAMBERY"/>
    <n v="1"/>
    <n v="2979"/>
    <n v="2585285.7116744588"/>
    <m/>
    <m/>
    <n v="0"/>
    <m/>
    <n v="0"/>
    <n v="416373.36"/>
    <n v="0"/>
    <n v="2168912.3516744589"/>
    <n v="2585285.7116744588"/>
    <n v="0"/>
    <m/>
    <n v="2168912.3516744589"/>
  </r>
  <r>
    <x v="0"/>
    <s v="Rhône-Alpes"/>
    <s v="730002839"/>
    <s v="CH ALBERTVILLE ET MOUTIERS"/>
    <s v="CH"/>
    <n v="1"/>
    <s v="Rhône-Alpes"/>
    <s v="730002839"/>
    <s v="CH ALBERTVILLE ET MOUTIERS"/>
    <n v="3"/>
    <n v="1377"/>
    <n v="2118824.8893433982"/>
    <m/>
    <m/>
    <n v="0"/>
    <m/>
    <n v="0"/>
    <n v="383931.17"/>
    <n v="0"/>
    <n v="1734893.7193433982"/>
    <n v="2118824.8893433982"/>
    <n v="0"/>
    <m/>
    <n v="1734893.7193433982"/>
  </r>
  <r>
    <x v="0"/>
    <s v="Rhône-Alpes"/>
    <s v="730780103"/>
    <s v="CH SAINT-JEAN-DE-MAURIENNE"/>
    <s v="CH"/>
    <n v="1"/>
    <s v="Rhône-Alpes"/>
    <s v="730780103"/>
    <s v="CH SAINT-JEAN-DE-MAURIENNE"/>
    <n v="2"/>
    <n v="894"/>
    <n v="1636865.1568692639"/>
    <m/>
    <m/>
    <n v="0"/>
    <m/>
    <n v="0"/>
    <n v="358745.65"/>
    <n v="0"/>
    <n v="1278119.5068692639"/>
    <n v="1636865.1568692639"/>
    <n v="0"/>
    <m/>
    <n v="1278119.5068692639"/>
  </r>
  <r>
    <x v="0"/>
    <s v="Rhône-Alpes"/>
    <s v="730780111"/>
    <s v="CH AIX-LES-BAINS"/>
    <s v="CH"/>
    <n v="1"/>
    <s v="Rhône-Alpes"/>
    <s v="730780111"/>
    <s v="CH AIX-LES-BAINS"/>
    <n v="1"/>
    <n v="1126"/>
    <n v="1181008.9677897727"/>
    <m/>
    <m/>
    <n v="0"/>
    <m/>
    <n v="0"/>
    <n v="0"/>
    <n v="0"/>
    <n v="1181008.9677897727"/>
    <n v="1181008.9677897727"/>
    <n v="0"/>
    <m/>
    <n v="1181008.9677897727"/>
  </r>
  <r>
    <x v="0"/>
    <s v="Rhône-Alpes"/>
    <s v="730780525"/>
    <s v="CH BOURG-SAINT-MAURICE"/>
    <s v="CH"/>
    <n v="1"/>
    <s v="Rhône-Alpes"/>
    <s v="730780525"/>
    <s v="CH BOURG-SAINT-MAURICE"/>
    <n v="1"/>
    <n v="176"/>
    <n v="917137.47397976182"/>
    <m/>
    <m/>
    <n v="0"/>
    <m/>
    <n v="0"/>
    <n v="158357.84999999998"/>
    <n v="150000"/>
    <n v="608779.62397976185"/>
    <n v="917137.47397976182"/>
    <n v="0"/>
    <m/>
    <n v="608779.62397976185"/>
  </r>
  <r>
    <x v="0"/>
    <s v="Rhône-Alpes"/>
    <s v="740001839"/>
    <s v="HOPITAUX DES PAYS DU MONT-BLANC"/>
    <s v="CH"/>
    <n v="1"/>
    <s v="Rhône-Alpes"/>
    <s v="740001839"/>
    <s v="HOPITAUX DES PAYS DU MONT-BLANC"/>
    <n v="2"/>
    <n v="1560"/>
    <n v="1490740.6599679107"/>
    <m/>
    <m/>
    <n v="0"/>
    <m/>
    <n v="0"/>
    <n v="154272.1"/>
    <n v="0"/>
    <n v="1336468.5599679106"/>
    <n v="1490740.6599679107"/>
    <n v="0"/>
    <m/>
    <n v="1336468.5599679106"/>
  </r>
  <r>
    <x v="0"/>
    <s v="Rhône-Alpes"/>
    <s v="740781133"/>
    <s v="CH DE LA REGION D'ANNECY"/>
    <s v="CH"/>
    <n v="1"/>
    <s v="Rhône-Alpes"/>
    <s v="740781133"/>
    <s v="CH DE LA REGION D'ANNECY"/>
    <n v="2"/>
    <n v="3513"/>
    <n v="3019783.4271998904"/>
    <m/>
    <m/>
    <n v="0"/>
    <m/>
    <n v="451918"/>
    <n v="631366.69999999995"/>
    <n v="0"/>
    <n v="1936498.7271998904"/>
    <n v="3019783.4271998904"/>
    <n v="75319.666666666657"/>
    <m/>
    <n v="2313097.0605332237"/>
  </r>
  <r>
    <x v="0"/>
    <s v="Rhône-Alpes"/>
    <s v="740781208"/>
    <s v="CENTRE HOSPITALIER RUMILLY"/>
    <s v="CH"/>
    <n v="1"/>
    <s v="Rhône-Alpes"/>
    <s v="740781208"/>
    <s v="CENTRE HOSPITALIER RUMILLY"/>
    <n v="0"/>
    <n v="0"/>
    <n v="0"/>
    <m/>
    <m/>
    <n v="0"/>
    <m/>
    <n v="0"/>
    <n v="0"/>
    <n v="0"/>
    <n v="0"/>
    <n v="0"/>
    <n v="0"/>
    <m/>
    <n v="0"/>
  </r>
  <r>
    <x v="0"/>
    <s v="Rhône-Alpes"/>
    <s v="740781216"/>
    <s v="CHI SUD-LEMAN-VALSERINE"/>
    <s v="CH"/>
    <n v="1"/>
    <s v="Rhône-Alpes"/>
    <s v="740781216"/>
    <s v="CHI SUD-LEMAN-VALSERINE"/>
    <n v="1"/>
    <n v="1007"/>
    <n v="1203789.8580272188"/>
    <m/>
    <m/>
    <n v="0"/>
    <m/>
    <n v="0"/>
    <n v="449847.4"/>
    <n v="0"/>
    <n v="753942.45802721882"/>
    <n v="1203789.8580272188"/>
    <n v="0"/>
    <m/>
    <n v="753942.45802721882"/>
  </r>
  <r>
    <x v="0"/>
    <s v="Rhône-Alpes"/>
    <s v="740790258"/>
    <s v="CH ALPES-LEMAN - CHAL"/>
    <s v="CH"/>
    <n v="1"/>
    <s v="Rhône-Alpes"/>
    <s v="740790258"/>
    <s v="CH ALPES-LEMAN - CHAL"/>
    <n v="1"/>
    <n v="2017"/>
    <n v="1927131.862895129"/>
    <m/>
    <m/>
    <n v="0"/>
    <m/>
    <n v="0"/>
    <n v="377593.7"/>
    <n v="0"/>
    <n v="1549538.1628951291"/>
    <n v="1927131.862895129"/>
    <n v="0"/>
    <m/>
    <n v="1549538.1628951291"/>
  </r>
  <r>
    <x v="0"/>
    <s v="Rhône-Alpes"/>
    <s v="740790381"/>
    <s v="HOPITAUX DU LEMAN"/>
    <s v="CH"/>
    <n v="1"/>
    <s v="Rhône-Alpes"/>
    <s v="740790381"/>
    <s v="HOPITAUX DU LEMAN"/>
    <n v="1"/>
    <n v="1100"/>
    <n v="1198893.6670303568"/>
    <m/>
    <m/>
    <n v="0"/>
    <m/>
    <n v="0"/>
    <n v="270932.55"/>
    <n v="0"/>
    <n v="927961.11703035678"/>
    <n v="1198893.6670303568"/>
    <n v="0"/>
    <m/>
    <n v="927961.11703035678"/>
  </r>
  <r>
    <x v="12"/>
    <s v="Ile-de-France"/>
    <s v="750000523"/>
    <s v="GROUPE HOSPITALIER PARIS SAINT-JOSEPH"/>
    <s v="EBNL"/>
    <n v="1.07"/>
    <s v="Ile-de-France"/>
    <s v="750000523"/>
    <s v="GROUPE HOSPITALIER PARIS SAINT-JOSEPH"/>
    <n v="0"/>
    <n v="0"/>
    <n v="0"/>
    <m/>
    <m/>
    <n v="0"/>
    <m/>
    <n v="0"/>
    <n v="0"/>
    <n v="0"/>
    <n v="0"/>
    <n v="0"/>
    <n v="0"/>
    <m/>
    <n v="0"/>
  </r>
  <r>
    <x v="12"/>
    <s v="Ile-de-France"/>
    <s v="750000549"/>
    <s v="FONDATION OPHTALMOLOGIQUE ROTHSCHILD"/>
    <s v="EBNL"/>
    <n v="1.07"/>
    <s v="Ile-de-France"/>
    <s v="750000549"/>
    <s v="FONDATION OPHTALMOLOGIQUE ROTHSCHILD"/>
    <n v="0"/>
    <n v="0"/>
    <n v="0"/>
    <m/>
    <m/>
    <n v="0"/>
    <m/>
    <n v="0"/>
    <n v="0"/>
    <n v="0"/>
    <n v="0"/>
    <n v="0"/>
    <n v="0"/>
    <m/>
    <n v="0"/>
  </r>
  <r>
    <x v="12"/>
    <s v="Ile-de-France"/>
    <s v="750006728"/>
    <s v="GROUPE HOSPITALIER DIACONESSES CROIX SAINT-SIMON"/>
    <s v="EBNL"/>
    <n v="1.07"/>
    <s v="Ile-de-France"/>
    <s v="750006728"/>
    <s v="GROUPE HOSPITALIER DIACONESSES CROIX SAINT-SIMON"/>
    <n v="0"/>
    <n v="0"/>
    <n v="0"/>
    <m/>
    <m/>
    <n v="0"/>
    <m/>
    <n v="0"/>
    <n v="0"/>
    <n v="0"/>
    <n v="0"/>
    <n v="0"/>
    <n v="0"/>
    <m/>
    <n v="0"/>
  </r>
  <r>
    <x v="12"/>
    <s v="Ile-de-France"/>
    <s v="750110025"/>
    <s v="CHNO DES QUINZE-VINGT PARIS"/>
    <s v="CH"/>
    <n v="1.07"/>
    <s v="Ile-de-France"/>
    <s v="750110025"/>
    <s v="CHNO DES QUINZE-VINGT PARIS"/>
    <n v="0"/>
    <n v="0"/>
    <n v="0"/>
    <m/>
    <m/>
    <n v="0"/>
    <m/>
    <n v="0"/>
    <n v="0"/>
    <n v="0"/>
    <n v="0"/>
    <n v="0"/>
    <n v="0"/>
    <m/>
    <n v="0"/>
  </r>
  <r>
    <x v="12"/>
    <s v="Ile-de-France"/>
    <s v="750712184"/>
    <s v="AP-HP"/>
    <s v="APHP"/>
    <n v="1.07"/>
    <s v="Ile-de-France"/>
    <s v="750712184"/>
    <s v="AP-HP"/>
    <n v="10"/>
    <n v="43117"/>
    <n v="42274203.633181579"/>
    <n v="1100000"/>
    <s v="Pour l’AP- HP, un forfait spécifique a été estimé de manière à couvrir les charges correspondant à une sollicitation plus importante que la moyenne en termes de contributions aux dispositifs prévisionnels de secours et de rôle institutionnel au niveau national._x000a_"/>
    <n v="0"/>
    <m/>
    <n v="3677320"/>
    <n v="1476575"/>
    <n v="0"/>
    <n v="38220308.633181579"/>
    <n v="42274203.633181579"/>
    <n v="612886.66666666663"/>
    <m/>
    <n v="41284741.966514915"/>
  </r>
  <r>
    <x v="5"/>
    <s v="Normandie-Haute"/>
    <s v="760024042"/>
    <s v="CHI ELBEUF-LOUVIERS VAL DE REUIL"/>
    <s v="CH"/>
    <n v="1"/>
    <s v="Normandie-Haute"/>
    <s v="760024042"/>
    <s v="CHI ELBEUF-LOUVIERS VAL DE REUIL"/>
    <n v="1"/>
    <n v="1311"/>
    <n v="1269613.549432684"/>
    <m/>
    <m/>
    <n v="0"/>
    <m/>
    <n v="0"/>
    <n v="322028"/>
    <n v="0"/>
    <n v="947585.54943268397"/>
    <n v="1269613.549432684"/>
    <n v="0"/>
    <m/>
    <n v="947585.54943268397"/>
  </r>
  <r>
    <x v="5"/>
    <s v="Normandie-Haute"/>
    <s v="760780023"/>
    <s v="CH DIEPPE"/>
    <s v="CH"/>
    <n v="1"/>
    <s v="Normandie-Haute"/>
    <s v="760780023"/>
    <s v="CH DIEPPE"/>
    <n v="1"/>
    <n v="818"/>
    <n v="1065822.1683510824"/>
    <m/>
    <m/>
    <n v="0"/>
    <m/>
    <n v="0"/>
    <n v="281005"/>
    <n v="0"/>
    <n v="784817.16835108236"/>
    <n v="1065822.1683510824"/>
    <n v="0"/>
    <m/>
    <n v="784817.16835108236"/>
  </r>
  <r>
    <x v="5"/>
    <s v="Normandie-Haute"/>
    <s v="760780056"/>
    <s v="CH EU"/>
    <s v="CH"/>
    <n v="1"/>
    <s v="Normandie-Haute"/>
    <s v="760780056"/>
    <s v="CH EU"/>
    <n v="1"/>
    <n v="596"/>
    <n v="905645.16663089802"/>
    <m/>
    <m/>
    <n v="0"/>
    <m/>
    <n v="0"/>
    <n v="0"/>
    <n v="0"/>
    <n v="905645.16663089802"/>
    <n v="905645.16663089802"/>
    <n v="0"/>
    <m/>
    <n v="905645.16663089802"/>
  </r>
  <r>
    <x v="5"/>
    <s v="Normandie-Haute"/>
    <s v="760780239"/>
    <s v="CHU ROUEN"/>
    <s v="CHR"/>
    <n v="1"/>
    <s v="Normandie-Haute"/>
    <s v="760780239"/>
    <s v="CHU ROUEN"/>
    <n v="1"/>
    <n v="5998"/>
    <n v="5362545.052099918"/>
    <m/>
    <m/>
    <n v="0"/>
    <n v="1197623"/>
    <n v="1469296"/>
    <n v="767833"/>
    <n v="0"/>
    <n v="4323039.052099918"/>
    <n v="5362545.052099918"/>
    <n v="244882.66666666666"/>
    <m/>
    <n v="5547452.385433251"/>
  </r>
  <r>
    <x v="5"/>
    <s v="Normandie-Haute"/>
    <s v="760780726"/>
    <s v="CH LE HAVRE"/>
    <s v="CH"/>
    <n v="1"/>
    <s v="Normandie-Haute"/>
    <s v="760780726"/>
    <s v="CH LE HAVRE"/>
    <n v="1"/>
    <n v="5649"/>
    <n v="5246916.2985793697"/>
    <m/>
    <m/>
    <n v="0"/>
    <m/>
    <n v="7641"/>
    <n v="1137645"/>
    <n v="0"/>
    <n v="4101630.2985793697"/>
    <n v="5246916.2985793697"/>
    <n v="1273.5"/>
    <m/>
    <n v="4107997.7985793697"/>
  </r>
  <r>
    <x v="5"/>
    <s v="Normandie-Haute"/>
    <s v="760780734"/>
    <s v="CH FECAMP"/>
    <s v="CH"/>
    <n v="1"/>
    <s v="Normandie-Haute"/>
    <s v="760780734"/>
    <s v="CH FECAMP"/>
    <n v="1"/>
    <n v="928"/>
    <n v="1169471.9722820348"/>
    <m/>
    <m/>
    <n v="0"/>
    <m/>
    <n v="0"/>
    <n v="144793"/>
    <n v="0"/>
    <n v="1024678.9722820348"/>
    <n v="1169471.9722820348"/>
    <n v="0"/>
    <m/>
    <n v="1024678.9722820348"/>
  </r>
  <r>
    <x v="5"/>
    <s v="Normandie-Haute"/>
    <s v="760780742"/>
    <s v="CHI CAUX VALLEE DE SEINE"/>
    <s v="CH"/>
    <n v="1"/>
    <s v="Normandie-Haute"/>
    <s v="760780742"/>
    <s v="CHI CAUX VALLEE DE SEINE"/>
    <n v="1"/>
    <n v="862"/>
    <n v="1139740.2263159628"/>
    <m/>
    <m/>
    <n v="0"/>
    <m/>
    <n v="0"/>
    <n v="247206.48"/>
    <n v="0"/>
    <n v="892533.74631596287"/>
    <n v="1139740.2263159628"/>
    <n v="0"/>
    <m/>
    <n v="892533.74631596287"/>
  </r>
  <r>
    <x v="12"/>
    <s v="Ile-de-France"/>
    <s v="770110013"/>
    <s v="CH ARBELTIER DE COULOMMIERS"/>
    <s v="CH"/>
    <n v="1.07"/>
    <s v="Ile-de-France"/>
    <s v="770110013"/>
    <s v="CH ARBELTIER DE COULOMMIERS"/>
    <n v="1"/>
    <n v="1059"/>
    <n v="1293474.0404579758"/>
    <m/>
    <m/>
    <n v="0"/>
    <m/>
    <n v="0"/>
    <n v="135143.35999999999"/>
    <n v="0"/>
    <n v="1158330.6804579757"/>
    <n v="1293474.0404579758"/>
    <n v="0"/>
    <m/>
    <n v="1158330.6804579757"/>
  </r>
  <r>
    <x v="12"/>
    <s v="Ile-de-France"/>
    <s v="770110021"/>
    <s v="CH DE FONTAINEBLEAU"/>
    <s v="CH"/>
    <n v="1.07"/>
    <s v="Ile-de-France"/>
    <s v="770110021"/>
    <s v="CH DE FONTAINEBLEAU"/>
    <n v="1"/>
    <n v="1051"/>
    <n v="1266196.628316713"/>
    <m/>
    <m/>
    <n v="0"/>
    <m/>
    <n v="0"/>
    <n v="148520.1"/>
    <n v="0"/>
    <n v="1117676.5283167129"/>
    <n v="1266196.628316713"/>
    <n v="0"/>
    <m/>
    <n v="1117676.5283167129"/>
  </r>
  <r>
    <x v="12"/>
    <s v="Ile-de-France"/>
    <s v="770110054"/>
    <s v="CH MARC JACQUET"/>
    <s v="CH"/>
    <n v="1.07"/>
    <s v="Ile-de-France"/>
    <s v="770110054"/>
    <s v="CH MARC JACQUET"/>
    <n v="1"/>
    <n v="5208"/>
    <n v="5215695.7210981101"/>
    <m/>
    <m/>
    <n v="0"/>
    <m/>
    <n v="386639"/>
    <n v="603716.57999999996"/>
    <n v="0"/>
    <n v="4225340.14109811"/>
    <n v="5215695.7210981101"/>
    <n v="64439.833333333328"/>
    <m/>
    <n v="4547539.307764777"/>
  </r>
  <r>
    <x v="12"/>
    <s v="Ile-de-France"/>
    <s v="770110062"/>
    <s v="CH DE MONTEREAU"/>
    <s v="CH"/>
    <n v="1.07"/>
    <s v="Ile-de-France"/>
    <s v="770110062"/>
    <s v="CH DE MONTEREAU"/>
    <n v="1"/>
    <n v="735"/>
    <n v="1087283.7312694928"/>
    <m/>
    <m/>
    <n v="0"/>
    <m/>
    <n v="0"/>
    <n v="53450.92"/>
    <n v="0"/>
    <n v="1033832.8112694927"/>
    <n v="1087283.7312694928"/>
    <n v="0"/>
    <m/>
    <n v="1033832.8112694927"/>
  </r>
  <r>
    <x v="12"/>
    <s v="Ile-de-France"/>
    <s v="770110070"/>
    <s v="CH LEON BINET DE PROVINS"/>
    <s v="CH"/>
    <n v="1.07"/>
    <s v="Ile-de-France"/>
    <s v="770110070"/>
    <s v="CH LEON BINET DE PROVINS"/>
    <n v="1"/>
    <n v="1260"/>
    <n v="1403598.0455180225"/>
    <m/>
    <m/>
    <n v="0"/>
    <m/>
    <n v="25098.560000000001"/>
    <n v="85233.16"/>
    <n v="0"/>
    <n v="1293266.3255180225"/>
    <n v="1403598.0455180225"/>
    <n v="4183.0933333333332"/>
    <m/>
    <n v="1314181.7921846893"/>
  </r>
  <r>
    <x v="12"/>
    <s v="Ile-de-France"/>
    <s v="770130052"/>
    <s v="CH DE NEMOURS"/>
    <s v="CH"/>
    <n v="1.07"/>
    <s v="Ile-de-France"/>
    <s v="770130052"/>
    <s v="CH DE NEMOURS"/>
    <n v="1"/>
    <n v="817"/>
    <n v="1081366.0073182734"/>
    <m/>
    <m/>
    <n v="0"/>
    <m/>
    <n v="0"/>
    <n v="58723"/>
    <n v="0"/>
    <n v="1022643.0073182734"/>
    <n v="1081366.0073182734"/>
    <n v="0"/>
    <m/>
    <n v="1022643.0073182734"/>
  </r>
  <r>
    <x v="12"/>
    <s v="Ile-de-France"/>
    <s v="770170017"/>
    <s v="CH DE MARNE-LA-VALLEE"/>
    <s v="CH"/>
    <n v="1.07"/>
    <s v="Ile-de-France"/>
    <s v="770170017"/>
    <s v="CH DE MARNE-LA-VALLEE"/>
    <n v="1"/>
    <n v="4165"/>
    <n v="4258859.158185198"/>
    <m/>
    <m/>
    <n v="0"/>
    <m/>
    <n v="0"/>
    <n v="490100"/>
    <n v="0"/>
    <n v="3768759.158185198"/>
    <n v="4258859.158185198"/>
    <n v="0"/>
    <m/>
    <n v="3768759.158185198"/>
  </r>
  <r>
    <x v="12"/>
    <s v="Ile-de-France"/>
    <s v="770700185"/>
    <s v="CH DE MEAUX"/>
    <s v="CH"/>
    <n v="1.07"/>
    <s v="Ile-de-France"/>
    <s v="770700185"/>
    <s v="CH DE MEAUX"/>
    <n v="1"/>
    <n v="3065"/>
    <n v="2816332.921975086"/>
    <m/>
    <m/>
    <n v="0"/>
    <m/>
    <n v="145816.35999999999"/>
    <n v="366146.27"/>
    <n v="0"/>
    <n v="2304370.2919750861"/>
    <n v="2816332.921975086"/>
    <n v="24302.726666666662"/>
    <m/>
    <n v="2425883.9253084194"/>
  </r>
  <r>
    <x v="12"/>
    <s v="Ile-de-France"/>
    <s v="780000436"/>
    <s v="CH DES COURSES"/>
    <s v="EBNL"/>
    <n v="1.07"/>
    <s v="Ile-de-France"/>
    <s v="780000436"/>
    <s v="CH DES COURSES"/>
    <n v="0"/>
    <n v="0"/>
    <n v="0"/>
    <m/>
    <m/>
    <n v="0"/>
    <m/>
    <n v="0"/>
    <n v="0"/>
    <n v="0"/>
    <n v="0"/>
    <n v="0"/>
    <n v="0"/>
    <m/>
    <n v="0"/>
  </r>
  <r>
    <x v="12"/>
    <s v="Ile-de-France"/>
    <s v="780001236"/>
    <s v="CH INTERCOMMUNAL DE POISSY ST-GERMAIN"/>
    <s v="CH"/>
    <n v="1.07"/>
    <s v="Ile-de-France"/>
    <s v="780001236"/>
    <s v="CH INTERCOMMUNAL DE POISSY ST-GERMAIN"/>
    <n v="2"/>
    <n v="4868"/>
    <n v="4382906.241317194"/>
    <m/>
    <m/>
    <n v="0"/>
    <m/>
    <n v="356540"/>
    <n v="683638"/>
    <n v="0"/>
    <n v="3342728.241317194"/>
    <n v="4382906.241317194"/>
    <n v="59423.333333333328"/>
    <m/>
    <n v="3639844.9079838609"/>
  </r>
  <r>
    <x v="12"/>
    <s v="Ile-de-France"/>
    <s v="780002697"/>
    <s v="CH INTERCOMMUNAL DE MEULAN-LES MUREAUX"/>
    <s v="CH"/>
    <n v="1.07"/>
    <s v="Ile-de-France"/>
    <s v="780002697"/>
    <s v="CH INTERCOMMUNAL DE MEULAN-LES MUREAUX"/>
    <n v="0"/>
    <n v="0"/>
    <n v="0"/>
    <m/>
    <m/>
    <n v="0"/>
    <m/>
    <n v="0"/>
    <n v="0"/>
    <n v="0"/>
    <n v="0"/>
    <n v="0"/>
    <n v="0"/>
    <m/>
    <n v="0"/>
  </r>
  <r>
    <x v="12"/>
    <s v="Ile-de-France"/>
    <s v="780110011"/>
    <s v="CH FRANCOIS QUESNAY"/>
    <s v="CH"/>
    <n v="1.07"/>
    <s v="Ile-de-France"/>
    <s v="780110011"/>
    <s v="CH FRANCOIS QUESNAY"/>
    <n v="1"/>
    <n v="1323"/>
    <n v="1332554.2262447197"/>
    <m/>
    <m/>
    <n v="0"/>
    <m/>
    <n v="0"/>
    <n v="299427"/>
    <n v="0"/>
    <n v="1033127.2262447197"/>
    <n v="1332554.2262447197"/>
    <n v="0"/>
    <m/>
    <n v="1033127.2262447197"/>
  </r>
  <r>
    <x v="12"/>
    <s v="Ile-de-France"/>
    <s v="780110052"/>
    <s v="CH DE RAMBOUILLET"/>
    <s v="CH"/>
    <n v="1.07"/>
    <s v="Ile-de-France"/>
    <s v="780110052"/>
    <s v="CH DE RAMBOUILLET"/>
    <n v="1"/>
    <n v="771"/>
    <n v="1108055.6712571108"/>
    <m/>
    <m/>
    <n v="0"/>
    <m/>
    <n v="0"/>
    <n v="249538.39"/>
    <n v="0"/>
    <n v="858517.28125711076"/>
    <n v="1108055.6712571108"/>
    <n v="0"/>
    <m/>
    <n v="858517.28125711076"/>
  </r>
  <r>
    <x v="12"/>
    <s v="Ile-de-France"/>
    <s v="780110078"/>
    <s v="CH DE VERSAILLES"/>
    <s v="CH"/>
    <n v="1.07"/>
    <s v="Ile-de-France"/>
    <s v="780110078"/>
    <s v="CH DE VERSAILLES"/>
    <n v="1"/>
    <n v="5831"/>
    <n v="5750411.6382234264"/>
    <m/>
    <m/>
    <n v="0"/>
    <m/>
    <n v="868656"/>
    <n v="382282"/>
    <n v="0"/>
    <n v="4499473.6382234264"/>
    <n v="5750411.6382234264"/>
    <n v="144776"/>
    <m/>
    <n v="5223353.6382234264"/>
  </r>
  <r>
    <x v="6"/>
    <s v="Poitou-Charentes"/>
    <s v="790000012"/>
    <s v="CENTRE HOSPITALIER GEORGES RENON"/>
    <s v="CH"/>
    <n v="1"/>
    <s v="Poitou-Charentes"/>
    <s v="790000012"/>
    <s v="CENTRE HOSPITALIER GEORGES RENON"/>
    <n v="1"/>
    <n v="4246"/>
    <n v="4108483.4837029409"/>
    <m/>
    <m/>
    <n v="0"/>
    <m/>
    <n v="180334.8"/>
    <n v="336562.5"/>
    <n v="0"/>
    <n v="3591586.1837029411"/>
    <n v="4108483.4837029409"/>
    <n v="30055.799999999996"/>
    <m/>
    <n v="3741865.1837029411"/>
  </r>
  <r>
    <x v="6"/>
    <s v="Poitou-Charentes"/>
    <s v="790006654"/>
    <s v="CENTRE HOSPITALIER DU NORD DEUX-SEVRES"/>
    <s v="CH"/>
    <n v="1"/>
    <s v="Poitou-Charentes"/>
    <s v="790006654"/>
    <s v="CENTRE HOSPITALIER DU NORD DEUX-SEVRES"/>
    <n v="3"/>
    <n v="1881"/>
    <n v="2977226.5753827379"/>
    <m/>
    <m/>
    <n v="0"/>
    <m/>
    <n v="0"/>
    <n v="236158.85"/>
    <n v="0"/>
    <n v="2741067.7253827378"/>
    <n v="2977226.5753827379"/>
    <n v="0"/>
    <m/>
    <n v="2741067.7253827378"/>
  </r>
  <r>
    <x v="1"/>
    <s v="Picardie"/>
    <s v="800000028"/>
    <s v="CENTRE HOSPITALIER D'ABBEVILLE"/>
    <s v="CH"/>
    <n v="1"/>
    <s v="Picardie"/>
    <s v="800000028"/>
    <s v="CENTRE HOSPITALIER D'ABBEVILLE"/>
    <n v="1"/>
    <n v="2006"/>
    <n v="1979165.7561320346"/>
    <m/>
    <m/>
    <n v="0"/>
    <m/>
    <n v="42284"/>
    <n v="241908"/>
    <n v="0"/>
    <n v="1694973.7561320346"/>
    <n v="1979165.7561320346"/>
    <n v="7047.333333333333"/>
    <m/>
    <n v="1730210.4227987013"/>
  </r>
  <r>
    <x v="1"/>
    <s v="Picardie"/>
    <s v="800000044"/>
    <s v="CHU AMIENS"/>
    <s v="CHR"/>
    <n v="1"/>
    <s v="Picardie"/>
    <s v="800000044"/>
    <s v="CHU AMIENS"/>
    <n v="1"/>
    <n v="7009"/>
    <n v="6444149.3349912558"/>
    <m/>
    <m/>
    <n v="0"/>
    <n v="1296433"/>
    <n v="929479.5"/>
    <n v="645810.9"/>
    <n v="0"/>
    <n v="6165291.9349912554"/>
    <n v="6444149.3349912558"/>
    <n v="154913.25"/>
    <m/>
    <n v="6939858.1849912554"/>
  </r>
  <r>
    <x v="1"/>
    <s v="Picardie"/>
    <s v="800000069"/>
    <s v="CENTRE HOSPITALIER DE DOULLENS"/>
    <s v="CH"/>
    <n v="1"/>
    <s v="Picardie"/>
    <s v="800000069"/>
    <s v="CENTRE HOSPITALIER DE DOULLENS"/>
    <n v="1"/>
    <n v="628"/>
    <n v="1066132.4330151512"/>
    <m/>
    <m/>
    <n v="0"/>
    <m/>
    <n v="0"/>
    <n v="135017.79"/>
    <n v="0"/>
    <n v="931114.64301515114"/>
    <n v="1066132.4330151512"/>
    <n v="0"/>
    <m/>
    <n v="931114.64301515114"/>
  </r>
  <r>
    <x v="1"/>
    <s v="Picardie"/>
    <s v="800000085"/>
    <s v="CHIMR - CENTRE HOSPITALIER INTERCOMMUNAL MONTDIDIER ROYE"/>
    <s v="CH"/>
    <n v="1"/>
    <s v="Picardie"/>
    <s v="800000085"/>
    <s v="CHIMR - CENTRE HOSPITALIER INTERCOMMUNAL MONTDIDIER ROYE"/>
    <n v="1"/>
    <n v="897"/>
    <n v="1072664.2293700762"/>
    <m/>
    <m/>
    <n v="0"/>
    <m/>
    <n v="0"/>
    <n v="750991"/>
    <n v="0"/>
    <n v="321673.22937007621"/>
    <n v="1072664.2293700762"/>
    <n v="0"/>
    <m/>
    <n v="321673.22937007621"/>
  </r>
  <r>
    <x v="1"/>
    <s v="Picardie"/>
    <s v="800000093"/>
    <s v="CENTRE HOSPITALIER DE PERONNE"/>
    <s v="CH"/>
    <n v="1"/>
    <s v="Picardie"/>
    <s v="800000093"/>
    <s v="CENTRE HOSPITALIER DE PERONNE"/>
    <n v="1"/>
    <n v="822"/>
    <n v="1041391.1222890692"/>
    <m/>
    <m/>
    <n v="0"/>
    <m/>
    <n v="0"/>
    <n v="27922.28"/>
    <n v="0"/>
    <n v="1013468.8422890692"/>
    <n v="1041391.1222890692"/>
    <n v="0"/>
    <m/>
    <n v="1013468.8422890692"/>
  </r>
  <r>
    <x v="4"/>
    <s v="Midi-Pyrénées"/>
    <s v="810000331"/>
    <s v="CENTRE HOSPITALIER D'ALBI"/>
    <s v="CH"/>
    <n v="1"/>
    <s v="Midi-Pyrénées"/>
    <s v="810000331"/>
    <s v="CENTRE HOSPITALIER D'ALBI"/>
    <n v="1"/>
    <n v="2289"/>
    <n v="2152554.9673901508"/>
    <m/>
    <m/>
    <n v="0"/>
    <m/>
    <n v="457821.44"/>
    <n v="258424.53"/>
    <n v="0"/>
    <n v="1436308.9973901508"/>
    <n v="2152554.9673901508"/>
    <n v="76303.573333333334"/>
    <m/>
    <n v="1817826.8640568175"/>
  </r>
  <r>
    <x v="4"/>
    <s v="Midi-Pyrénées"/>
    <s v="810000380"/>
    <s v="HOPITAL DU PAYS DE L'AUTAN SITE DE CASTRES"/>
    <s v="CH"/>
    <n v="1"/>
    <s v="Midi-Pyrénées"/>
    <s v="810000380"/>
    <s v="HOPITAL DU PAYS DE L'AUTAN SITE DE CASTRES"/>
    <n v="1"/>
    <n v="1658"/>
    <n v="1497732.0518741878"/>
    <m/>
    <m/>
    <n v="0"/>
    <m/>
    <n v="2005.38"/>
    <n v="270201.75"/>
    <n v="0"/>
    <n v="1225524.9218741879"/>
    <n v="1497732.0518741878"/>
    <n v="334.23"/>
    <m/>
    <n v="1227196.0718741878"/>
  </r>
  <r>
    <x v="4"/>
    <s v="Midi-Pyrénées"/>
    <s v="810000455"/>
    <s v="CENTRE HOSPITALIER DE LAVAUR"/>
    <s v="CH"/>
    <n v="1"/>
    <s v="Midi-Pyrénées"/>
    <s v="810000455"/>
    <s v="CENTRE HOSPITALIER DE LAVAUR"/>
    <n v="1"/>
    <n v="494"/>
    <n v="846386.68576460995"/>
    <m/>
    <m/>
    <n v="0"/>
    <m/>
    <n v="117.3"/>
    <n v="104195"/>
    <n v="0"/>
    <n v="742074.38576460991"/>
    <n v="846386.68576460995"/>
    <n v="19.549999999999997"/>
    <m/>
    <n v="742172.13576460991"/>
  </r>
  <r>
    <x v="4"/>
    <s v="Midi-Pyrénées"/>
    <s v="820000016"/>
    <s v="CENTRE HOSPITALIER DE MONTAUBAN"/>
    <s v="CH"/>
    <n v="1"/>
    <s v="Midi-Pyrénées"/>
    <s v="820000016"/>
    <s v="CENTRE HOSPITALIER DE MONTAUBAN"/>
    <n v="1"/>
    <n v="1477"/>
    <n v="1422130.5333037879"/>
    <m/>
    <m/>
    <n v="0"/>
    <m/>
    <n v="197884.74"/>
    <n v="217523.25"/>
    <n v="0"/>
    <n v="1006722.5433037879"/>
    <n v="1422130.5333037879"/>
    <n v="32980.789999999994"/>
    <m/>
    <n v="1171626.4933037879"/>
  </r>
  <r>
    <x v="4"/>
    <s v="Midi-Pyrénées"/>
    <s v="820004950"/>
    <s v="CH DE MOISSAC"/>
    <s v="CH"/>
    <n v="1"/>
    <s v="Midi-Pyrénées"/>
    <s v="820004950"/>
    <s v="CH DE MOISSAC"/>
    <n v="1"/>
    <n v="507"/>
    <n v="905991.02124431811"/>
    <m/>
    <m/>
    <n v="0"/>
    <m/>
    <n v="1626.3"/>
    <n v="121542.92"/>
    <n v="0"/>
    <n v="782821.80124431802"/>
    <n v="905991.02124431811"/>
    <n v="271.04999999999995"/>
    <m/>
    <n v="784177.05124431802"/>
  </r>
  <r>
    <x v="2"/>
    <s v="Provence-Alpes-Côte d'Azur"/>
    <s v="830100517"/>
    <s v="CH JEAN MARCEL"/>
    <s v="CH"/>
    <n v="1"/>
    <s v="Provence-Alpes-Côte d'Azur"/>
    <s v="830100517"/>
    <s v="CH JEAN MARCEL"/>
    <n v="1"/>
    <n v="1504"/>
    <n v="1445259.4314616881"/>
    <m/>
    <m/>
    <n v="0"/>
    <m/>
    <n v="0"/>
    <n v="205779.20000000001"/>
    <n v="0"/>
    <n v="1239480.2314616882"/>
    <n v="1445259.4314616881"/>
    <n v="0"/>
    <m/>
    <n v="1239480.2314616882"/>
  </r>
  <r>
    <x v="2"/>
    <s v="Provence-Alpes-Côte d'Azur"/>
    <s v="830100525"/>
    <s v="CH DRAGUIGNAN"/>
    <s v="CH"/>
    <n v="1"/>
    <s v="Provence-Alpes-Côte d'Azur"/>
    <s v="830100525"/>
    <s v="CH DRAGUIGNAN"/>
    <n v="1"/>
    <n v="1513"/>
    <n v="1424861.188804599"/>
    <m/>
    <m/>
    <n v="0"/>
    <m/>
    <n v="282856"/>
    <n v="150697"/>
    <n v="0"/>
    <n v="991308.18880459899"/>
    <n v="1424861.188804599"/>
    <n v="47142.666666666664"/>
    <m/>
    <n v="1227021.5221379322"/>
  </r>
  <r>
    <x v="2"/>
    <s v="Provence-Alpes-Côte d'Azur"/>
    <s v="830100533"/>
    <s v="CH MARIE JOSEE TREFFOT"/>
    <s v="CH"/>
    <n v="1"/>
    <s v="Provence-Alpes-Côte d'Azur"/>
    <s v="830100533"/>
    <s v="CH MARIE JOSEE TREFFOT"/>
    <n v="2"/>
    <n v="1303"/>
    <n v="1452006.4789346857"/>
    <m/>
    <m/>
    <n v="0"/>
    <m/>
    <n v="38704"/>
    <n v="0"/>
    <n v="0"/>
    <n v="1413302.4789346857"/>
    <n v="1452006.4789346857"/>
    <n v="6450.6666666666661"/>
    <m/>
    <n v="1445555.812268019"/>
  </r>
  <r>
    <x v="2"/>
    <s v="Provence-Alpes-Côte d'Azur"/>
    <s v="830100566"/>
    <s v="CHI DE FREJUS SAINT RAPHAEL"/>
    <s v="CH"/>
    <n v="1"/>
    <s v="Provence-Alpes-Côte d'Azur"/>
    <s v="830100566"/>
    <s v="CHI DE FREJUS SAINT RAPHAEL"/>
    <n v="1"/>
    <n v="1289"/>
    <n v="1297291.4649814928"/>
    <m/>
    <m/>
    <n v="0"/>
    <m/>
    <n v="0"/>
    <n v="16736.88"/>
    <n v="0"/>
    <n v="1280554.584981493"/>
    <n v="1297291.4649814928"/>
    <n v="0"/>
    <m/>
    <n v="1280554.584981493"/>
  </r>
  <r>
    <x v="2"/>
    <s v="Provence-Alpes-Côte d'Azur"/>
    <s v="830100574"/>
    <s v="HIA SAINTE ANNE"/>
    <s v="SSA"/>
    <n v="1"/>
    <s v="ZZZZ-SSA"/>
    <s v="830100574"/>
    <s v="HIA SAINTE ANNE"/>
    <n v="0"/>
    <n v="0"/>
    <n v="0"/>
    <m/>
    <m/>
    <n v="0"/>
    <m/>
    <n v="0"/>
    <n v="0"/>
    <n v="0"/>
    <n v="0"/>
    <n v="0"/>
    <n v="0"/>
    <m/>
    <n v="0"/>
  </r>
  <r>
    <x v="2"/>
    <s v="Provence-Alpes-Côte d'Azur"/>
    <s v="830100590"/>
    <s v="CH SAINT TROPEZ"/>
    <s v="CH"/>
    <n v="1"/>
    <s v="Provence-Alpes-Côte d'Azur"/>
    <s v="830100590"/>
    <s v="CH SAINT TROPEZ"/>
    <n v="1"/>
    <n v="654"/>
    <n v="1014394.6918918289"/>
    <m/>
    <m/>
    <n v="0"/>
    <m/>
    <n v="0"/>
    <n v="0"/>
    <n v="0"/>
    <n v="1014394.6918918289"/>
    <n v="1014394.6918918289"/>
    <n v="0"/>
    <m/>
    <n v="1014394.6918918289"/>
  </r>
  <r>
    <x v="2"/>
    <s v="Provence-Alpes-Côte d'Azur"/>
    <s v="830100616"/>
    <s v="CHI TOULON LA SEYNE"/>
    <s v="CH"/>
    <n v="1"/>
    <s v="Provence-Alpes-Côte d'Azur"/>
    <s v="830100616"/>
    <s v="CHI TOULON LA SEYNE"/>
    <n v="2"/>
    <n v="5906"/>
    <n v="4906658.0862521585"/>
    <m/>
    <m/>
    <n v="0"/>
    <n v="1494983"/>
    <n v="2696"/>
    <n v="0"/>
    <n v="0"/>
    <n v="6398945.0862521585"/>
    <n v="4906658.0862521585"/>
    <n v="449.33333333333331"/>
    <m/>
    <n v="6401191.7529188255"/>
  </r>
  <r>
    <x v="2"/>
    <s v="Provence-Alpes-Côte d'Azur"/>
    <s v="830200523"/>
    <s v="POLYCLINIQUE MUTUALISTE MALARTIC"/>
    <s v="EBNL"/>
    <n v="1"/>
    <s v="Provence-Alpes-Côte d'Azur"/>
    <s v="830200523"/>
    <s v="POLYCLINIQUE MUTUALISTE MALARTIC"/>
    <n v="0"/>
    <n v="0"/>
    <n v="0"/>
    <m/>
    <m/>
    <n v="0"/>
    <m/>
    <n v="0"/>
    <n v="0"/>
    <n v="0"/>
    <n v="0"/>
    <n v="0"/>
    <n v="0"/>
    <m/>
    <n v="0"/>
  </r>
  <r>
    <x v="2"/>
    <s v="Provence-Alpes-Côte d'Azur"/>
    <s v="840000012"/>
    <s v="CH APT"/>
    <s v="CH"/>
    <n v="1"/>
    <s v="Provence-Alpes-Côte d'Azur"/>
    <s v="840000012"/>
    <s v="CH APT"/>
    <n v="1"/>
    <n v="392"/>
    <n v="1091336.3151828463"/>
    <m/>
    <m/>
    <n v="0"/>
    <m/>
    <n v="0"/>
    <n v="0"/>
    <n v="0"/>
    <n v="1091336.3151828463"/>
    <n v="1091336.3151828463"/>
    <n v="0"/>
    <m/>
    <n v="1091336.3151828463"/>
  </r>
  <r>
    <x v="2"/>
    <s v="Provence-Alpes-Côte d'Azur"/>
    <s v="840000046"/>
    <s v="CH CARPENTRAS"/>
    <s v="CH"/>
    <n v="1"/>
    <s v="Provence-Alpes-Côte d'Azur"/>
    <s v="840000046"/>
    <s v="CH CARPENTRAS"/>
    <n v="1"/>
    <n v="1161"/>
    <n v="1281279.5936688851"/>
    <m/>
    <m/>
    <n v="0"/>
    <m/>
    <n v="0"/>
    <n v="0"/>
    <n v="0"/>
    <n v="1281279.5936688851"/>
    <n v="1281279.5936688851"/>
    <n v="0"/>
    <m/>
    <n v="1281279.5936688851"/>
  </r>
  <r>
    <x v="2"/>
    <s v="Provence-Alpes-Côte d'Azur"/>
    <s v="840000087"/>
    <s v="CH LOUIS GIORGI"/>
    <s v="CH"/>
    <n v="1"/>
    <s v="Provence-Alpes-Côte d'Azur"/>
    <s v="840000087"/>
    <s v="CH LOUIS GIORGI"/>
    <n v="1"/>
    <n v="1593"/>
    <n v="1502679.4081077918"/>
    <m/>
    <m/>
    <n v="0"/>
    <m/>
    <n v="0"/>
    <n v="310199.58"/>
    <n v="0"/>
    <n v="1192479.8281077917"/>
    <n v="1502679.4081077918"/>
    <n v="0"/>
    <m/>
    <n v="1192479.8281077917"/>
  </r>
  <r>
    <x v="2"/>
    <s v="Provence-Alpes-Côte d'Azur"/>
    <s v="840000111"/>
    <s v="CH VAISON LA ROMAINE"/>
    <s v="CH"/>
    <n v="1"/>
    <s v="Provence-Alpes-Côte d'Azur"/>
    <s v="840000111"/>
    <s v="CH VAISON LA ROMAINE"/>
    <n v="1"/>
    <n v="648"/>
    <n v="1242626.1889878248"/>
    <m/>
    <m/>
    <n v="0"/>
    <m/>
    <n v="0"/>
    <n v="0"/>
    <n v="0"/>
    <n v="1242626.1889878248"/>
    <n v="1242626.1889878248"/>
    <n v="0"/>
    <m/>
    <n v="1242626.1889878248"/>
  </r>
  <r>
    <x v="2"/>
    <s v="Provence-Alpes-Côte d'Azur"/>
    <s v="840000129"/>
    <s v="CH VALREAS"/>
    <s v="CH"/>
    <n v="1"/>
    <s v="Provence-Alpes-Côte d'Azur"/>
    <s v="840000129"/>
    <s v="CH VALREAS"/>
    <n v="0"/>
    <n v="0"/>
    <n v="0"/>
    <m/>
    <m/>
    <n v="0"/>
    <m/>
    <n v="0"/>
    <n v="0"/>
    <n v="0"/>
    <n v="0"/>
    <n v="0"/>
    <n v="0"/>
    <m/>
    <n v="0"/>
  </r>
  <r>
    <x v="2"/>
    <s v="Provence-Alpes-Côte d'Azur"/>
    <s v="840004659"/>
    <s v="CHI CAVAILLON LAURIS"/>
    <s v="CH"/>
    <n v="1"/>
    <s v="Provence-Alpes-Côte d'Azur"/>
    <s v="840004659"/>
    <s v="CHI CAVAILLON LAURIS"/>
    <n v="1"/>
    <n v="1573"/>
    <n v="1504637.6030684519"/>
    <m/>
    <m/>
    <n v="0"/>
    <m/>
    <n v="691.68"/>
    <n v="739.79"/>
    <n v="0"/>
    <n v="1503206.1330684519"/>
    <n v="1504637.6030684519"/>
    <n v="115.27999999999999"/>
    <m/>
    <n v="1503782.5330684518"/>
  </r>
  <r>
    <x v="2"/>
    <s v="Provence-Alpes-Côte d'Azur"/>
    <s v="840006597"/>
    <s v="CH HENRI DUFFAUT"/>
    <s v="CH"/>
    <n v="1"/>
    <s v="Provence-Alpes-Côte d'Azur"/>
    <s v="840006597"/>
    <s v="CH HENRI DUFFAUT"/>
    <n v="1"/>
    <n v="4925"/>
    <n v="4553260.0213055406"/>
    <m/>
    <m/>
    <n v="0"/>
    <n v="1230983"/>
    <n v="0"/>
    <n v="0"/>
    <n v="0"/>
    <n v="5784243.0213055406"/>
    <n v="4553260.0213055406"/>
    <n v="0"/>
    <m/>
    <n v="5784243.0213055406"/>
  </r>
  <r>
    <x v="11"/>
    <s v="Pays de la Loire"/>
    <s v="850000019"/>
    <s v="CENTRE HOSPITALIER DE LA ROCHE/YON"/>
    <s v="CH"/>
    <n v="1"/>
    <s v="Pays de la Loire"/>
    <s v="850000019"/>
    <s v="CENTRE HOSPITALIER DE LA ROCHE/YON"/>
    <n v="3"/>
    <n v="3521"/>
    <n v="4268395.6588133648"/>
    <m/>
    <m/>
    <n v="0"/>
    <m/>
    <n v="0"/>
    <n v="0"/>
    <n v="0"/>
    <n v="4268395.6588133648"/>
    <n v="4268395.6588133648"/>
    <n v="0"/>
    <m/>
    <n v="4268395.6588133648"/>
  </r>
  <r>
    <x v="11"/>
    <s v="Pays de la Loire"/>
    <s v="850000035"/>
    <s v="CENTRE HOSPITALIER FONTENAY LE COMTE"/>
    <s v="CH"/>
    <n v="1"/>
    <s v="Pays de la Loire"/>
    <s v="850000035"/>
    <s v="CENTRE HOSPITALIER FONTENAY LE COMTE"/>
    <n v="1"/>
    <n v="521"/>
    <n v="854705.69422727264"/>
    <m/>
    <m/>
    <n v="0"/>
    <m/>
    <n v="0"/>
    <n v="71755.95"/>
    <n v="0"/>
    <n v="782949.74422727269"/>
    <n v="854705.69422727264"/>
    <n v="0"/>
    <m/>
    <n v="782949.74422727269"/>
  </r>
  <r>
    <x v="11"/>
    <s v="Pays de la Loire"/>
    <s v="850000084"/>
    <s v="CENTRE HOSPITALIER DES SABLES D OLONNE"/>
    <s v="CH"/>
    <n v="1"/>
    <s v="Pays de la Loire"/>
    <s v="850000084"/>
    <s v="CENTRE HOSPITALIER DES SABLES D OLONNE"/>
    <n v="1"/>
    <n v="914"/>
    <n v="1149511.6310699128"/>
    <m/>
    <m/>
    <n v="0"/>
    <m/>
    <n v="0"/>
    <n v="0"/>
    <n v="0"/>
    <n v="1149511.6310699128"/>
    <n v="1149511.6310699128"/>
    <n v="0"/>
    <m/>
    <n v="1149511.6310699128"/>
  </r>
  <r>
    <x v="11"/>
    <s v="Pays de la Loire"/>
    <s v="850009010"/>
    <s v="CH LOIRE VENDEE OCEAN A CHALLANS"/>
    <s v="CH"/>
    <n v="1"/>
    <s v="Pays de la Loire"/>
    <s v="850009010"/>
    <s v="CH LOIRE VENDEE OCEAN A CHALLANS"/>
    <n v="1"/>
    <n v="1106"/>
    <n v="1250605.6719325755"/>
    <m/>
    <m/>
    <n v="0"/>
    <m/>
    <n v="0"/>
    <n v="11759.29"/>
    <n v="0"/>
    <n v="1238846.3819325755"/>
    <n v="1250605.6719325755"/>
    <n v="0"/>
    <m/>
    <n v="1238846.3819325755"/>
  </r>
  <r>
    <x v="6"/>
    <s v="Poitou-Charentes"/>
    <s v="860013077"/>
    <s v="CHR DE POITIERS"/>
    <s v="CHR"/>
    <n v="1"/>
    <s v="Poitou-Charentes"/>
    <s v="860013077"/>
    <s v="CHR DE POITIERS"/>
    <n v="1"/>
    <n v="6725"/>
    <n v="6182936.089246273"/>
    <m/>
    <m/>
    <n v="0"/>
    <n v="2006783"/>
    <n v="179287"/>
    <n v="520182"/>
    <n v="0"/>
    <n v="7490250.089246273"/>
    <n v="6182936.089246273"/>
    <n v="29881.166666666664"/>
    <m/>
    <n v="7639655.9225796061"/>
  </r>
  <r>
    <x v="6"/>
    <s v="Poitou-Charentes"/>
    <s v="860780063"/>
    <s v="CENTRE HOSPITALIER CAMILLE GUERIN"/>
    <s v="CH"/>
    <n v="1"/>
    <s v="Poitou-Charentes"/>
    <s v="860780063"/>
    <s v="CENTRE HOSPITALIER CAMILLE GUERIN"/>
    <n v="1"/>
    <n v="772"/>
    <n v="1089514.6112993506"/>
    <m/>
    <m/>
    <n v="0"/>
    <m/>
    <n v="0"/>
    <n v="0"/>
    <n v="0"/>
    <n v="1089514.6112993506"/>
    <n v="1089514.6112993506"/>
    <n v="0"/>
    <m/>
    <n v="1089514.6112993506"/>
  </r>
  <r>
    <x v="6"/>
    <s v="Poitou-Charentes"/>
    <s v="860780071"/>
    <s v="CENTRE HOSPITALIER RENAUDOT"/>
    <s v="CH"/>
    <n v="1"/>
    <s v="Poitou-Charentes"/>
    <s v="860780071"/>
    <s v="CENTRE HOSPITALIER RENAUDOT"/>
    <n v="1"/>
    <n v="375"/>
    <n v="1282625.2979228895"/>
    <m/>
    <m/>
    <n v="0"/>
    <m/>
    <n v="0"/>
    <n v="0"/>
    <n v="0"/>
    <n v="1282625.2979228895"/>
    <n v="1282625.2979228895"/>
    <n v="0"/>
    <m/>
    <n v="1282625.2979228895"/>
  </r>
  <r>
    <x v="6"/>
    <s v="Poitou-Charentes"/>
    <s v="860780097"/>
    <s v="CENTRE HOSPITALIER DE MONTMORILLON"/>
    <s v="CH"/>
    <n v="1"/>
    <s v="Poitou-Charentes"/>
    <s v="860780097"/>
    <s v="CENTRE HOSPITALIER DE MONTMORILLON"/>
    <n v="1"/>
    <n v="268"/>
    <n v="1238969.5950844155"/>
    <m/>
    <m/>
    <n v="0"/>
    <m/>
    <n v="0"/>
    <n v="0"/>
    <n v="300000"/>
    <n v="938969.59508441552"/>
    <n v="1238969.5950844155"/>
    <n v="0"/>
    <m/>
    <n v="938969.59508441552"/>
  </r>
  <r>
    <x v="6"/>
    <s v="Limousin"/>
    <s v="870000015"/>
    <s v="CHU DE LIMOGES"/>
    <s v="CHR"/>
    <n v="1"/>
    <s v="Limousin"/>
    <s v="870000015"/>
    <s v="CHU DE LIMOGES"/>
    <n v="1"/>
    <n v="3743"/>
    <n v="3638219.0978385452"/>
    <m/>
    <m/>
    <n v="0"/>
    <n v="1761421"/>
    <n v="86086.02"/>
    <n v="597065.74"/>
    <n v="0"/>
    <n v="4716488.3378385454"/>
    <n v="3638219.0978385452"/>
    <n v="14347.67"/>
    <m/>
    <n v="4788226.6878385451"/>
  </r>
  <r>
    <x v="6"/>
    <s v="Limousin"/>
    <s v="870000023"/>
    <s v="CENTRE HOSPITALIER DE ST-JUNIEN"/>
    <s v="CH"/>
    <n v="1"/>
    <s v="Limousin"/>
    <s v="870000023"/>
    <s v="CENTRE HOSPITALIER DE ST-JUNIEN"/>
    <n v="1"/>
    <n v="459"/>
    <n v="987789.50107121211"/>
    <m/>
    <m/>
    <n v="0"/>
    <m/>
    <n v="0"/>
    <n v="19855.870000000003"/>
    <n v="100000"/>
    <n v="867933.63107121212"/>
    <n v="987789.50107121211"/>
    <n v="0"/>
    <m/>
    <n v="867933.63107121212"/>
  </r>
  <r>
    <x v="6"/>
    <s v="Limousin"/>
    <s v="870000031"/>
    <s v="CENTRE HOSPITALIER J BOUTARD ST YRIEIX"/>
    <s v="CH"/>
    <n v="1"/>
    <s v="Limousin"/>
    <s v="870000031"/>
    <s v="CENTRE HOSPITALIER J BOUTARD ST YRIEIX"/>
    <n v="1"/>
    <n v="178"/>
    <n v="1253479.8422207793"/>
    <m/>
    <m/>
    <n v="0"/>
    <m/>
    <n v="0"/>
    <n v="10730"/>
    <n v="250000"/>
    <n v="992749.84222077928"/>
    <n v="1253479.8422207793"/>
    <n v="0"/>
    <m/>
    <n v="992749.84222077928"/>
  </r>
  <r>
    <x v="3"/>
    <s v="Lorraine"/>
    <s v="880007059"/>
    <s v="CHI EMILE DURKHEIM  EPINAL"/>
    <s v="CH"/>
    <n v="1"/>
    <s v="Lorraine"/>
    <s v="880007059"/>
    <s v="CHI EMILE DURKHEIM  EPINAL"/>
    <n v="1"/>
    <n v="1557"/>
    <n v="1465949.3170611467"/>
    <m/>
    <m/>
    <n v="0"/>
    <m/>
    <n v="151929"/>
    <n v="429822"/>
    <n v="0"/>
    <n v="884198.31706114672"/>
    <n v="1465949.3170611467"/>
    <n v="25321.5"/>
    <m/>
    <n v="1010805.8170611467"/>
  </r>
  <r>
    <x v="3"/>
    <s v="Lorraine"/>
    <s v="880007299"/>
    <s v="CHI DE L'OUEST VOSGIEN"/>
    <s v="CH"/>
    <n v="1"/>
    <s v="Lorraine"/>
    <s v="880007299"/>
    <s v="CHI DE L'OUEST VOSGIEN"/>
    <n v="2"/>
    <n v="856"/>
    <n v="2091508.3809476732"/>
    <m/>
    <m/>
    <n v="0"/>
    <m/>
    <n v="0"/>
    <n v="244632"/>
    <n v="0"/>
    <n v="1846876.3809476732"/>
    <n v="2091508.3809476732"/>
    <n v="0"/>
    <m/>
    <n v="1846876.3809476732"/>
  </r>
  <r>
    <x v="3"/>
    <s v="Lorraine"/>
    <s v="880780077"/>
    <s v="CENTRE HOSPITALIER DE SAINT-DIE"/>
    <s v="CH"/>
    <n v="1"/>
    <s v="Lorraine"/>
    <s v="880780077"/>
    <s v="CENTRE HOSPITALIER DE SAINT-DIE"/>
    <n v="2"/>
    <n v="935"/>
    <n v="1721721.9348041664"/>
    <m/>
    <m/>
    <n v="0"/>
    <m/>
    <n v="0"/>
    <n v="206000"/>
    <n v="0"/>
    <n v="1515721.9348041664"/>
    <n v="1721721.9348041664"/>
    <n v="0"/>
    <m/>
    <n v="1515721.9348041664"/>
  </r>
  <r>
    <x v="3"/>
    <s v="Lorraine"/>
    <s v="880780093"/>
    <s v="CENTRE HOSPITALIER DE REMIREMONT"/>
    <s v="CH"/>
    <n v="1"/>
    <s v="Lorraine"/>
    <s v="880780093"/>
    <s v="CENTRE HOSPITALIER DE REMIREMONT"/>
    <n v="1"/>
    <n v="657"/>
    <n v="1019194.7565991881"/>
    <m/>
    <m/>
    <n v="0"/>
    <m/>
    <n v="0"/>
    <n v="130770"/>
    <n v="0"/>
    <n v="888424.75659918808"/>
    <n v="1019194.7565991881"/>
    <n v="0"/>
    <m/>
    <n v="888424.75659918808"/>
  </r>
  <r>
    <x v="8"/>
    <s v="Bourgogne"/>
    <s v="890000037"/>
    <s v="CH AUXERRE"/>
    <s v="CH"/>
    <n v="1"/>
    <s v="Bourgogne"/>
    <s v="890000037"/>
    <s v="CH AUXERRE"/>
    <n v="1"/>
    <n v="2138"/>
    <n v="2008142.2958475109"/>
    <m/>
    <m/>
    <n v="0"/>
    <n v="1533623"/>
    <n v="767370"/>
    <n v="477009"/>
    <n v="0"/>
    <n v="2297386.2958475109"/>
    <n v="2008142.2958475109"/>
    <n v="127895"/>
    <m/>
    <n v="2936861.2958475109"/>
  </r>
  <r>
    <x v="8"/>
    <s v="Bourgogne"/>
    <s v="890000409"/>
    <s v="CH AVALLON"/>
    <s v="CH"/>
    <n v="1"/>
    <s v="Bourgogne"/>
    <s v="890000409"/>
    <s v="CH AVALLON"/>
    <n v="1"/>
    <n v="450"/>
    <n v="1172150.4486753247"/>
    <m/>
    <m/>
    <n v="0"/>
    <m/>
    <n v="0"/>
    <n v="0"/>
    <n v="0"/>
    <n v="1172150.4486753247"/>
    <n v="1172150.4486753247"/>
    <n v="0"/>
    <m/>
    <n v="1172150.4486753247"/>
  </r>
  <r>
    <x v="8"/>
    <s v="Bourgogne"/>
    <s v="890000417"/>
    <s v="CH JOIGNY"/>
    <s v="CH"/>
    <n v="1"/>
    <s v="Bourgogne"/>
    <s v="890000417"/>
    <s v="CH JOIGNY"/>
    <n v="1"/>
    <n v="1221"/>
    <n v="1337372.7092785714"/>
    <m/>
    <m/>
    <n v="0"/>
    <m/>
    <n v="287903"/>
    <n v="233526"/>
    <n v="0"/>
    <n v="815943.70927857142"/>
    <n v="1337372.7092785714"/>
    <n v="47983.833333333328"/>
    <m/>
    <n v="1055862.8759452382"/>
  </r>
  <r>
    <x v="8"/>
    <s v="Bourgogne"/>
    <s v="890000433"/>
    <s v="CH TONNERRE"/>
    <s v="CH"/>
    <n v="1"/>
    <s v="Bourgogne"/>
    <s v="890000433"/>
    <s v="CH TONNERRE"/>
    <n v="1"/>
    <n v="320"/>
    <n v="1186346.8857175324"/>
    <m/>
    <m/>
    <n v="0"/>
    <m/>
    <n v="0"/>
    <n v="0"/>
    <n v="0"/>
    <n v="1186346.8857175324"/>
    <n v="1186346.8857175324"/>
    <n v="0"/>
    <m/>
    <n v="1186346.8857175324"/>
  </r>
  <r>
    <x v="8"/>
    <s v="Bourgogne"/>
    <s v="890970569"/>
    <s v="CH SENS"/>
    <s v="CH"/>
    <n v="1"/>
    <s v="Bourgogne"/>
    <s v="890970569"/>
    <s v="CH SENS"/>
    <n v="1"/>
    <n v="1343"/>
    <n v="1320403.9997639603"/>
    <m/>
    <m/>
    <n v="0"/>
    <m/>
    <n v="120510"/>
    <n v="262001.08"/>
    <n v="0"/>
    <n v="937892.91976396029"/>
    <n v="1320403.9997639603"/>
    <n v="20085"/>
    <m/>
    <n v="1038317.9197639603"/>
  </r>
  <r>
    <x v="8"/>
    <s v="Franche-Comté"/>
    <s v="900000365"/>
    <s v="CH BELFORT - MONTBELIARD"/>
    <s v="CH"/>
    <n v="1"/>
    <s v="Franche-Comté"/>
    <s v="900000365"/>
    <s v="CH BELFORT - MONTBELIARD"/>
    <n v="2"/>
    <n v="4521"/>
    <n v="4232494.9012863096"/>
    <m/>
    <m/>
    <n v="0"/>
    <m/>
    <n v="1332"/>
    <n v="490509"/>
    <n v="0"/>
    <n v="3740653.9012863096"/>
    <n v="4232494.9012863096"/>
    <n v="222"/>
    <m/>
    <n v="3741763.9012863096"/>
  </r>
  <r>
    <x v="12"/>
    <s v="Ile-de-France"/>
    <s v="910002773"/>
    <s v="CH SUD-FRANCILIEN"/>
    <s v="CH"/>
    <n v="1.07"/>
    <s v="Ile-de-France"/>
    <s v="910002773"/>
    <s v="CH SUD-FRANCILIEN"/>
    <n v="1"/>
    <n v="4639"/>
    <n v="4370932.1345287776"/>
    <m/>
    <m/>
    <n v="0"/>
    <m/>
    <n v="10128"/>
    <n v="2438305.7999999998"/>
    <n v="0"/>
    <n v="1922498.3345287777"/>
    <n v="4370932.1345287776"/>
    <n v="1688"/>
    <m/>
    <n v="1930938.3345287777"/>
  </r>
  <r>
    <x v="12"/>
    <s v="Ile-de-France"/>
    <s v="910019447"/>
    <s v="CH SUD ESSONNE-DOURDAN-ETAMPES"/>
    <s v="CH"/>
    <n v="1.07"/>
    <s v="Ile-de-France"/>
    <s v="910019447"/>
    <s v="CH SUD ESSONNE-DOURDAN-ETAMPES"/>
    <n v="1"/>
    <n v="830"/>
    <n v="1182454.1464897809"/>
    <m/>
    <m/>
    <n v="0"/>
    <m/>
    <n v="8910"/>
    <n v="188446.5"/>
    <n v="0"/>
    <n v="985097.64648978086"/>
    <n v="1182454.1464897809"/>
    <n v="1485"/>
    <m/>
    <n v="992522.64648978086"/>
  </r>
  <r>
    <x v="12"/>
    <s v="Ile-de-France"/>
    <s v="910019454"/>
    <s v="CH JUVISY-SUR-ORGE"/>
    <s v="CH"/>
    <n v="1.07"/>
    <s v="Ile-de-France"/>
    <s v="910019454"/>
    <s v="CH JUVISY-SUR-ORGE"/>
    <n v="1"/>
    <n v="1910"/>
    <n v="2074815.1767355027"/>
    <m/>
    <m/>
    <n v="0"/>
    <m/>
    <n v="0"/>
    <n v="200244.95"/>
    <n v="0"/>
    <n v="1874570.2267355027"/>
    <n v="2074815.1767355027"/>
    <n v="0"/>
    <m/>
    <n v="1874570.2267355027"/>
  </r>
  <r>
    <x v="12"/>
    <s v="Ile-de-France"/>
    <s v="910110014"/>
    <s v="CH D'ARPAJON"/>
    <s v="CH"/>
    <n v="1.07"/>
    <s v="Ile-de-France"/>
    <s v="910110014"/>
    <s v="CH D'ARPAJON"/>
    <n v="1"/>
    <n v="1404"/>
    <n v="1502729.5569270798"/>
    <m/>
    <m/>
    <n v="0"/>
    <m/>
    <n v="0"/>
    <n v="185905"/>
    <n v="0"/>
    <n v="1316824.5569270798"/>
    <n v="1502729.5569270798"/>
    <n v="0"/>
    <m/>
    <n v="1316824.5569270798"/>
  </r>
  <r>
    <x v="12"/>
    <s v="Ile-de-France"/>
    <s v="910110055"/>
    <s v="CH LONGJUMEAU"/>
    <s v="CH"/>
    <n v="1.07"/>
    <s v="Ile-de-France"/>
    <s v="910110055"/>
    <s v="CH LONGJUMEAU"/>
    <n v="1"/>
    <n v="1828"/>
    <n v="1917951.8793087383"/>
    <m/>
    <m/>
    <n v="0"/>
    <m/>
    <n v="0"/>
    <n v="191454.25"/>
    <n v="0"/>
    <n v="1726497.6293087383"/>
    <n v="1917951.8793087383"/>
    <n v="0"/>
    <m/>
    <n v="1726497.6293087383"/>
  </r>
  <r>
    <x v="12"/>
    <s v="Ile-de-France"/>
    <s v="910110063"/>
    <s v="CH D'ORSAY"/>
    <s v="CH"/>
    <n v="1.07"/>
    <s v="Ile-de-France"/>
    <s v="910110063"/>
    <s v="CH D'ORSAY"/>
    <n v="1"/>
    <n v="1306"/>
    <n v="1393632.4480136663"/>
    <m/>
    <m/>
    <n v="0"/>
    <m/>
    <n v="0"/>
    <n v="4977"/>
    <n v="0"/>
    <n v="1388655.4480136663"/>
    <n v="1393632.4480136663"/>
    <n v="0"/>
    <m/>
    <n v="1388655.4480136663"/>
  </r>
  <r>
    <x v="12"/>
    <s v="Ile-de-France"/>
    <s v="920000643"/>
    <s v="INSTITUT HOSPITALIER FRANCO-BRITANIQUE"/>
    <s v="EBNL"/>
    <n v="1.07"/>
    <s v="Ile-de-France"/>
    <s v="920000643"/>
    <s v="INSTITUT HOSPITALIER FRANCO-BRITANIQUE"/>
    <n v="0"/>
    <n v="0"/>
    <n v="0"/>
    <m/>
    <m/>
    <n v="0"/>
    <m/>
    <n v="0"/>
    <n v="0"/>
    <n v="0"/>
    <n v="0"/>
    <n v="0"/>
    <n v="0"/>
    <m/>
    <n v="0"/>
  </r>
  <r>
    <x v="12"/>
    <s v="Ile-de-France"/>
    <s v="920000650"/>
    <s v="HOPITAL FOCH"/>
    <s v="EBNL"/>
    <n v="1.07"/>
    <s v="Ile-de-France"/>
    <s v="920000650"/>
    <s v="HOPITAL FOCH"/>
    <n v="0"/>
    <n v="0"/>
    <n v="0"/>
    <m/>
    <m/>
    <n v="0"/>
    <m/>
    <n v="0"/>
    <n v="0"/>
    <n v="0"/>
    <n v="0"/>
    <n v="0"/>
    <n v="0"/>
    <m/>
    <n v="0"/>
  </r>
  <r>
    <x v="12"/>
    <s v="Ile-de-France"/>
    <s v="920009909"/>
    <s v="CH DES QUATRE VILLES"/>
    <s v="CH"/>
    <n v="1.07"/>
    <s v="Ile-de-France"/>
    <s v="920009909"/>
    <s v="CH DES QUATRE VILLES"/>
    <n v="0"/>
    <n v="0"/>
    <n v="0"/>
    <m/>
    <m/>
    <n v="0"/>
    <m/>
    <n v="0"/>
    <n v="0"/>
    <n v="0"/>
    <n v="0"/>
    <n v="0"/>
    <n v="0"/>
    <m/>
    <n v="0"/>
  </r>
  <r>
    <x v="12"/>
    <s v="Ile-de-France"/>
    <s v="920026374"/>
    <s v="CHI DE COURBEVOIE-NEUILLY-PUTEAUX"/>
    <s v="CH"/>
    <n v="1.07"/>
    <s v="Ile-de-France"/>
    <s v="920026374"/>
    <s v="CHI DE COURBEVOIE-NEUILLY-PUTEAUX"/>
    <n v="0"/>
    <n v="0"/>
    <n v="0"/>
    <m/>
    <m/>
    <n v="0"/>
    <m/>
    <n v="0"/>
    <n v="0"/>
    <n v="0"/>
    <n v="0"/>
    <n v="0"/>
    <n v="0"/>
    <m/>
    <n v="0"/>
  </r>
  <r>
    <x v="12"/>
    <s v="Ile-de-France"/>
    <s v="920110020"/>
    <s v="C.A.S.H. DE NANTERRE"/>
    <s v="CH"/>
    <n v="1.07"/>
    <s v="Ile-de-France"/>
    <s v="920110020"/>
    <s v="C.A.S.H. DE NANTERRE"/>
    <n v="0"/>
    <n v="0"/>
    <n v="0"/>
    <m/>
    <m/>
    <n v="0"/>
    <m/>
    <n v="0"/>
    <n v="0"/>
    <n v="0"/>
    <n v="0"/>
    <n v="0"/>
    <n v="0"/>
    <m/>
    <n v="0"/>
  </r>
  <r>
    <x v="12"/>
    <s v="Ile-de-France"/>
    <s v="920120011"/>
    <s v="HIA PERCY"/>
    <s v="SSA"/>
    <n v="1.07"/>
    <s v="ZZZZ-SSA"/>
    <s v="920120011"/>
    <s v="HIA PERCY"/>
    <n v="0"/>
    <n v="0"/>
    <n v="0"/>
    <m/>
    <m/>
    <n v="0"/>
    <m/>
    <n v="0"/>
    <n v="0"/>
    <n v="0"/>
    <n v="0"/>
    <n v="0"/>
    <n v="0"/>
    <m/>
    <n v="0"/>
  </r>
  <r>
    <x v="12"/>
    <s v="Ile-de-France"/>
    <s v="930021480"/>
    <s v="GROUPE HOSPITALIER INTERCOMMUNAL  LE RAINCY - MONTFERMEIL"/>
    <s v="CH"/>
    <n v="1.07"/>
    <s v="Ile-de-France"/>
    <s v="930021480"/>
    <s v="GROUPE HOSPITALIER INTERCOMMUNAL  LE RAINCY - MONTFERMEIL"/>
    <n v="1"/>
    <n v="1990"/>
    <n v="2049105.3024503768"/>
    <m/>
    <m/>
    <n v="0"/>
    <m/>
    <n v="22825.51"/>
    <n v="186801.97"/>
    <n v="0"/>
    <n v="1839477.8224503768"/>
    <n v="2049105.3024503768"/>
    <n v="3804.2516666666661"/>
    <m/>
    <n v="1858499.0807837101"/>
  </r>
  <r>
    <x v="12"/>
    <s v="Ile-de-France"/>
    <s v="930110036"/>
    <s v="CH ANDRE GREGOIRE"/>
    <s v="CH"/>
    <n v="1.07"/>
    <s v="Ile-de-France"/>
    <s v="930110036"/>
    <s v="CH ANDRE GREGOIRE"/>
    <n v="0"/>
    <n v="0"/>
    <n v="0"/>
    <m/>
    <m/>
    <n v="0"/>
    <m/>
    <n v="0"/>
    <n v="0"/>
    <n v="0"/>
    <n v="0"/>
    <n v="0"/>
    <n v="0"/>
    <m/>
    <n v="0"/>
  </r>
  <r>
    <x v="12"/>
    <s v="Ile-de-France"/>
    <s v="930110051"/>
    <s v="CH DE ST-DENIS"/>
    <s v="CH"/>
    <n v="1.07"/>
    <s v="Ile-de-France"/>
    <s v="930110051"/>
    <s v="CH DE ST-DENIS"/>
    <n v="1"/>
    <n v="2463"/>
    <n v="2257002.451418472"/>
    <m/>
    <m/>
    <n v="0"/>
    <m/>
    <n v="168493"/>
    <n v="311528"/>
    <n v="0"/>
    <n v="1776981.451418472"/>
    <n v="2257002.451418472"/>
    <n v="28082.166666666664"/>
    <m/>
    <n v="1917392.2847518055"/>
  </r>
  <r>
    <x v="12"/>
    <s v="Ile-de-France"/>
    <s v="930110069"/>
    <s v="CH ROBERT BALLANGER"/>
    <s v="CH"/>
    <n v="1.07"/>
    <s v="Ile-de-France"/>
    <s v="930110069"/>
    <s v="CH ROBERT BALLANGER"/>
    <n v="1"/>
    <n v="2633"/>
    <n v="2509255.4400596218"/>
    <m/>
    <m/>
    <n v="0"/>
    <m/>
    <n v="371"/>
    <n v="453795.3"/>
    <n v="0"/>
    <n v="2055089.1400596218"/>
    <n v="2509255.4400596218"/>
    <n v="61.833333333333329"/>
    <m/>
    <n v="2055398.3067262883"/>
  </r>
  <r>
    <x v="12"/>
    <s v="Ile-de-France"/>
    <s v="940000649"/>
    <s v="HOPITAL SAINT-CAMILLE - BRY S/MARNE"/>
    <s v="EBNL"/>
    <n v="1.07"/>
    <s v="Ile-de-France"/>
    <s v="940000649"/>
    <s v="HOPITAL SAINT-CAMILLE - BRY S/MARNE"/>
    <n v="0"/>
    <n v="0"/>
    <n v="0"/>
    <m/>
    <m/>
    <n v="0"/>
    <m/>
    <n v="0"/>
    <n v="0"/>
    <n v="0"/>
    <n v="0"/>
    <n v="0"/>
    <n v="0"/>
    <m/>
    <n v="0"/>
  </r>
  <r>
    <x v="12"/>
    <s v="Ile-de-France"/>
    <s v="940110018"/>
    <s v="CH INTERCOMMUNAL DE CRETEIL"/>
    <s v="CH"/>
    <n v="1.07"/>
    <s v="Ile-de-France"/>
    <s v="940110018"/>
    <s v="CH INTERCOMMUNAL DE CRETEIL"/>
    <n v="0"/>
    <n v="0"/>
    <n v="0"/>
    <m/>
    <m/>
    <n v="0"/>
    <n v="1506783"/>
    <n v="0"/>
    <n v="0"/>
    <n v="0"/>
    <n v="1506783"/>
    <n v="0"/>
    <n v="0"/>
    <m/>
    <n v="1506783"/>
  </r>
  <r>
    <x v="12"/>
    <s v="Ile-de-France"/>
    <s v="940110042"/>
    <s v="CHI DE VILLENEUVE-ST-GEORGES"/>
    <s v="CH"/>
    <n v="1.07"/>
    <s v="Ile-de-France"/>
    <s v="940110042"/>
    <s v="CHI DE VILLENEUVE-ST-GEORGES"/>
    <n v="1"/>
    <n v="1791"/>
    <n v="1842865.1552221358"/>
    <m/>
    <m/>
    <n v="0"/>
    <m/>
    <n v="52805"/>
    <n v="207631.5"/>
    <n v="0"/>
    <n v="1582428.6552221358"/>
    <n v="1842865.1552221358"/>
    <n v="8800.8333333333321"/>
    <m/>
    <n v="1626432.8218888026"/>
  </r>
  <r>
    <x v="12"/>
    <s v="Ile-de-France"/>
    <s v="940120017"/>
    <s v="HIA BEGIN"/>
    <s v="SSA"/>
    <n v="1.07"/>
    <s v="ZZZZ-SSA"/>
    <s v="940120017"/>
    <s v="HIA BEGIN"/>
    <n v="0"/>
    <n v="0"/>
    <n v="0"/>
    <m/>
    <m/>
    <n v="0"/>
    <m/>
    <n v="0"/>
    <n v="0"/>
    <n v="0"/>
    <n v="0"/>
    <n v="0"/>
    <n v="0"/>
    <m/>
    <n v="0"/>
  </r>
  <r>
    <x v="12"/>
    <s v="Ile-de-France"/>
    <s v="950001370"/>
    <s v="CHI DES PORTES DE L'OISE"/>
    <s v="CH"/>
    <n v="1.07"/>
    <s v="Ile-de-France"/>
    <s v="950001370"/>
    <s v="CHI DES PORTES DE L'OISE"/>
    <n v="1"/>
    <n v="1376"/>
    <n v="1468556.8453223908"/>
    <m/>
    <m/>
    <n v="0"/>
    <m/>
    <n v="10820"/>
    <n v="264900"/>
    <n v="0"/>
    <n v="1192836.8453223908"/>
    <n v="1468556.8453223908"/>
    <n v="1803.3333333333333"/>
    <m/>
    <n v="1201853.5119890575"/>
  </r>
  <r>
    <x v="12"/>
    <s v="Ile-de-France"/>
    <s v="950013870"/>
    <s v="G.H.E.M. - HOPITAL SIMONE VEIL"/>
    <s v="CH"/>
    <n v="1.07"/>
    <s v="Ile-de-France"/>
    <s v="950013870"/>
    <s v="G.H.E.M. - HOPITAL SIMONE VEIL"/>
    <n v="1"/>
    <n v="3940"/>
    <n v="4016405.9523303006"/>
    <m/>
    <m/>
    <n v="0"/>
    <m/>
    <n v="21600"/>
    <n v="165030"/>
    <n v="0"/>
    <n v="3829775.9523303006"/>
    <n v="4016405.9523303006"/>
    <n v="3600"/>
    <m/>
    <n v="3847775.9523303006"/>
  </r>
  <r>
    <x v="12"/>
    <s v="Ile-de-France"/>
    <s v="950015289"/>
    <s v="GROUPEMENT HOSPITALIER INTERCOMMUNAL DU VEXIN"/>
    <s v="CH"/>
    <n v="1.07"/>
    <s v="Ile-de-France"/>
    <s v="950015289"/>
    <s v="GROUPEMENT HOSPITALIER INTERCOMMUNAL DU VEXIN"/>
    <n v="0"/>
    <n v="0"/>
    <n v="0"/>
    <m/>
    <m/>
    <n v="0"/>
    <m/>
    <n v="0"/>
    <n v="0"/>
    <n v="0"/>
    <n v="0"/>
    <n v="0"/>
    <n v="0"/>
    <m/>
    <n v="0"/>
  </r>
  <r>
    <x v="12"/>
    <s v="Ile-de-France"/>
    <s v="950110015"/>
    <s v="CH VICTOR DUPOUY"/>
    <s v="CH"/>
    <n v="1.07"/>
    <s v="Ile-de-France"/>
    <s v="950110015"/>
    <s v="CH VICTOR DUPOUY"/>
    <n v="1"/>
    <n v="3229"/>
    <n v="2836352.6881823204"/>
    <m/>
    <m/>
    <n v="0"/>
    <m/>
    <n v="125400"/>
    <n v="0"/>
    <n v="0"/>
    <n v="2710952.6881823204"/>
    <n v="2836352.6881823204"/>
    <n v="20900"/>
    <m/>
    <n v="2815452.6881823204"/>
  </r>
  <r>
    <x v="12"/>
    <s v="Ile-de-France"/>
    <s v="950110049"/>
    <s v="CH DE GONESSE"/>
    <s v="CH"/>
    <n v="1.07"/>
    <s v="Ile-de-France"/>
    <s v="950110049"/>
    <s v="CH DE GONESSE"/>
    <n v="1"/>
    <n v="2476"/>
    <n v="2277736.1923650387"/>
    <m/>
    <m/>
    <n v="0"/>
    <m/>
    <n v="0"/>
    <n v="362775"/>
    <n v="0"/>
    <n v="1914961.1923650387"/>
    <n v="2277736.1923650387"/>
    <n v="0"/>
    <m/>
    <n v="1914961.1923650387"/>
  </r>
  <r>
    <x v="12"/>
    <s v="Ile-de-France"/>
    <s v="950110080"/>
    <s v="CH RENE DUBOS"/>
    <s v="CH"/>
    <n v="1.07"/>
    <s v="Ile-de-France"/>
    <s v="950110080"/>
    <s v="CH RENE DUBOS"/>
    <n v="1"/>
    <n v="4418"/>
    <n v="4418804.3134878464"/>
    <m/>
    <m/>
    <n v="0"/>
    <m/>
    <n v="1193833"/>
    <n v="569636.65"/>
    <n v="0"/>
    <n v="2655334.6634878465"/>
    <n v="4418804.3134878464"/>
    <n v="198972.16666666666"/>
    <m/>
    <n v="3650195.4968211795"/>
  </r>
  <r>
    <x v="13"/>
    <s v="ZZ-Guadeloupe"/>
    <s v="970100178"/>
    <s v="CENTRE HOSPITALIER DE LA BASSE-TERRE"/>
    <s v="CH"/>
    <n v="1.26"/>
    <s v="ZZ-Guadeloupe"/>
    <s v="970100178"/>
    <s v="CENTRE HOSPITALIER DE LA BASSE-TERRE"/>
    <n v="1"/>
    <n v="797"/>
    <n v="1370681.5637754546"/>
    <m/>
    <m/>
    <n v="0"/>
    <m/>
    <n v="0"/>
    <n v="0"/>
    <n v="0"/>
    <n v="1370681.5637754546"/>
    <n v="1381559.9888847836"/>
    <n v="0"/>
    <m/>
    <n v="1381559.9888847836"/>
  </r>
  <r>
    <x v="13"/>
    <s v="ZZ-Guadeloupe"/>
    <s v="970100186"/>
    <s v="CENTRE HOSPITALIER DE MARIGOT"/>
    <s v="CH"/>
    <n v="1.26"/>
    <s v="ZZ-Guadeloupe"/>
    <s v="970100186"/>
    <s v="CENTRE HOSPITALIER DE MARIGOT"/>
    <n v="2"/>
    <n v="673"/>
    <n v="2357663.8023201367"/>
    <m/>
    <m/>
    <n v="0"/>
    <m/>
    <n v="0"/>
    <n v="0"/>
    <n v="0"/>
    <n v="2357663.8023201367"/>
    <n v="2379023.5160048562"/>
    <n v="0"/>
    <m/>
    <n v="2379023.5160048562"/>
  </r>
  <r>
    <x v="13"/>
    <s v="ZZ-Guadeloupe"/>
    <s v="970100202"/>
    <s v="CENTRE HOSPITALIER SAINTE-MARIE"/>
    <s v="CH"/>
    <n v="1.26"/>
    <s v="ZZ-Guadeloupe"/>
    <s v="970100202"/>
    <s v="CENTRE HOSPITALIER SAINTE-MARIE"/>
    <n v="1"/>
    <n v="187"/>
    <n v="1617429.9014999999"/>
    <m/>
    <m/>
    <n v="0"/>
    <m/>
    <n v="0"/>
    <n v="0"/>
    <n v="0"/>
    <n v="1617429.9014999999"/>
    <n v="1630266.6467499998"/>
    <n v="0"/>
    <m/>
    <n v="1630266.6467499998"/>
  </r>
  <r>
    <x v="13"/>
    <s v="ZZ-Guadeloupe"/>
    <s v="970100228"/>
    <s v="CHU DE POINTE A PITRE/ ABYMES"/>
    <s v="CHR"/>
    <n v="1.26"/>
    <s v="ZZ-Guadeloupe"/>
    <s v="970100228"/>
    <s v="CHU DE POINTE A PITRE/ ABYMES"/>
    <n v="1"/>
    <n v="6091"/>
    <n v="7010273.9815267734"/>
    <m/>
    <m/>
    <n v="362160.4"/>
    <m/>
    <n v="0"/>
    <n v="298619.18"/>
    <n v="0"/>
    <n v="7073815.2015267741"/>
    <n v="7065911.076618256"/>
    <n v="0"/>
    <m/>
    <n v="7129452.2966182567"/>
  </r>
  <r>
    <x v="14"/>
    <s v="ZZ-Martinique"/>
    <s v="970211207"/>
    <s v="CHU DE MARTINIQUE"/>
    <s v="CHR"/>
    <n v="1.26"/>
    <s v="ZZ-Martinique"/>
    <s v="970211207"/>
    <s v="CHU DE MARTINIQUE"/>
    <n v="2"/>
    <n v="6588"/>
    <n v="8481262.4019631874"/>
    <m/>
    <m/>
    <n v="228686"/>
    <m/>
    <n v="0"/>
    <n v="0"/>
    <n v="0"/>
    <n v="8709948.4019631874"/>
    <n v="8548574.0083279759"/>
    <n v="0"/>
    <m/>
    <n v="8777260.0083279759"/>
  </r>
  <r>
    <x v="15"/>
    <s v="ZZ-Guyane"/>
    <s v="970300026"/>
    <s v="CENTRE HOSPITALIER DE CAYENNE"/>
    <s v="CH"/>
    <n v="1.26"/>
    <s v="ZZ-Guyane"/>
    <s v="970300026"/>
    <s v="CENTRE HOSPITALIER DE CAYENNE"/>
    <n v="1"/>
    <n v="2070"/>
    <n v="2782907.503678794"/>
    <m/>
    <m/>
    <n v="523697"/>
    <n v="3982247"/>
    <n v="1177622"/>
    <n v="986730.64"/>
    <n v="0"/>
    <n v="5124498.8636787944"/>
    <n v="2849167.2061473369"/>
    <n v="196270.33333333331"/>
    <m/>
    <n v="6172110.2328140046"/>
  </r>
  <r>
    <x v="15"/>
    <s v="ZZ-Guyane"/>
    <s v="970300083"/>
    <s v="CENTRE HOSPITALIER DE ST LAURENT DU MARONI"/>
    <s v="CH"/>
    <n v="1.26"/>
    <s v="ZZ-Guyane"/>
    <s v="970300083"/>
    <s v="CENTRE HOSPITALIER DE ST LAURENT DU MARONI"/>
    <n v="1"/>
    <n v="156"/>
    <n v="813547.79622743197"/>
    <m/>
    <m/>
    <n v="0"/>
    <m/>
    <n v="0"/>
    <n v="22072"/>
    <n v="0"/>
    <n v="791475.79622743197"/>
    <n v="832917.98185189464"/>
    <n v="0"/>
    <m/>
    <n v="810845.98185189464"/>
  </r>
  <r>
    <x v="15"/>
    <s v="ZZ-Guyane"/>
    <s v="970300265"/>
    <s v="CENTRE MEDICO CHIRURGICAL DE KOUROU"/>
    <s v="EBNL"/>
    <n v="1.26"/>
    <s v="ZZ-Guyane"/>
    <s v="970300265"/>
    <s v="CENTRE MEDICO CHIRURGICAL DE KOUROU"/>
    <n v="1"/>
    <n v="249"/>
    <n v="895778.0587621365"/>
    <m/>
    <m/>
    <n v="0"/>
    <m/>
    <n v="0"/>
    <n v="19112"/>
    <n v="0"/>
    <n v="876666.0587621365"/>
    <n v="917106.10778028262"/>
    <n v="0"/>
    <m/>
    <n v="897994.10778028262"/>
  </r>
  <r>
    <x v="16"/>
    <s v="ZZ-Réunion"/>
    <s v="970403606"/>
    <s v="G.H. EST-REUNION"/>
    <s v="CH"/>
    <n v="1.31"/>
    <s v="ZZ-Réunion"/>
    <s v="970403606"/>
    <s v="G.H. EST-REUNION"/>
    <n v="1"/>
    <n v="1298"/>
    <n v="1773031.0335285119"/>
    <m/>
    <m/>
    <n v="0"/>
    <m/>
    <n v="0"/>
    <n v="3924"/>
    <n v="0"/>
    <n v="1769107.0335285119"/>
    <n v="1773031.0335285119"/>
    <n v="0"/>
    <m/>
    <n v="1769107.0335285119"/>
  </r>
  <r>
    <x v="16"/>
    <s v="ZZ-Réunion"/>
    <s v="970408589"/>
    <s v="CHR REUNION"/>
    <s v="CHR"/>
    <n v="1.31"/>
    <s v="ZZ-Réunion"/>
    <s v="970408589"/>
    <s v="CHR REUNION"/>
    <n v="2"/>
    <n v="5145"/>
    <n v="6583988.6573763201"/>
    <m/>
    <m/>
    <n v="691667.76"/>
    <n v="2096583"/>
    <n v="213856"/>
    <n v="0"/>
    <n v="0"/>
    <n v="9158383.4173763208"/>
    <n v="6583988.6573763201"/>
    <n v="35642.666666666664"/>
    <m/>
    <n v="9336596.7507096548"/>
  </r>
  <r>
    <x v="16"/>
    <s v="ZZ-Réunion"/>
    <s v="970421038"/>
    <s v="CH GABRIEL MARTIN"/>
    <s v="CH"/>
    <n v="1.31"/>
    <s v="ZZ-Réunion"/>
    <s v="970421038"/>
    <s v="CH GABRIEL MARTIN"/>
    <n v="1"/>
    <n v="1478"/>
    <n v="1829551.5651629115"/>
    <m/>
    <m/>
    <n v="0"/>
    <m/>
    <n v="72044"/>
    <n v="0"/>
    <n v="0"/>
    <n v="1757507.5651629115"/>
    <n v="1829551.5651629115"/>
    <n v="12007.333333333332"/>
    <m/>
    <n v="1817544.2318295783"/>
  </r>
  <r>
    <x v="0"/>
    <s v="Rhône-Alpes"/>
    <s v="010780203"/>
    <s v="CLINIQUE MUTUALISTE - AMBERIEU-EN-B."/>
    <s v="ex OQN"/>
    <m/>
    <s v="Rhône-Alpes"/>
    <s v="010780203"/>
    <s v="CLINIQUE MUTUALISTE - AMBERIEU-EN-B."/>
    <n v="1"/>
    <n v="714"/>
    <n v="1289902.7068181818"/>
    <m/>
    <m/>
    <n v="0"/>
    <m/>
    <n v="0"/>
    <n v="0"/>
    <n v="0"/>
    <n v="1289902.7068181818"/>
    <n v="1289902.7068181818"/>
    <n v="0"/>
    <m/>
    <n v="1289902.70681818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18" applyNumberFormats="0" applyBorderFormats="0" applyFontFormats="0" applyPatternFormats="0" applyAlignmentFormats="0" applyWidthHeightFormats="1" dataCaption="Valeurs" updatedVersion="4" minRefreshableVersion="3" showCalcMbrs="0" useAutoFormatting="1" itemPrintTitles="1" createdVersion="3" indent="0" compact="0" compactData="0" multipleFieldFilters="0">
  <location ref="A3:C22" firstHeaderRow="1" firstDataRow="2" firstDataCol="1"/>
  <pivotFields count="24">
    <pivotField axis="axisRow" compact="0" outline="0" showAll="0">
      <items count="18">
        <item x="3"/>
        <item x="6"/>
        <item x="0"/>
        <item x="8"/>
        <item x="9"/>
        <item x="7"/>
        <item x="10"/>
        <item x="12"/>
        <item x="4"/>
        <item x="1"/>
        <item x="5"/>
        <item x="11"/>
        <item x="2"/>
        <item x="13"/>
        <item x="15"/>
        <item x="14"/>
        <item x="1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3" outline="0" showAll="0"/>
    <pivotField compact="0" outline="0" showAll="0"/>
    <pivotField dataField="1" compact="0" numFmtId="43" outline="0" showAll="0" defaultSubtotal="0"/>
    <pivotField compact="0" outline="0" showAll="0" defaultSubtotal="0"/>
    <pivotField compact="0" outline="0" showAll="0"/>
    <pivotField compact="0" numFmtId="43" outline="0" showAll="0"/>
    <pivotField compact="0" outline="0" multipleItemSelectionAllowed="1" showAll="0"/>
    <pivotField compact="0" outline="0" showAll="0"/>
    <pivotField compact="0" outline="0" showAll="0"/>
    <pivotField compact="0" numFmtId="43" outline="0" showAll="0"/>
    <pivotField compact="0" numFmtId="43" outline="0" showAll="0" defaultSubtotal="0"/>
    <pivotField dataField="1" compact="0" numFmtId="43" outline="0" showAll="0" defaultSubtotal="0"/>
    <pivotField compact="0" numFmtId="43" outline="0" showAll="0" defaultSubtotal="0"/>
    <pivotField compact="0" outline="0" showAll="0" defaultSubtotal="0"/>
    <pivotField compact="0" numFmtId="43" outline="0" showAll="0" defaultSubtotal="0"/>
  </pivotFields>
  <rowFields count="1">
    <field x="0"/>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Somme de   Modélisation équipes et VHL T SMUR après coef géo  (2016)" fld="11" baseField="0" baseItem="0"/>
    <dataField name="Somme de MAJ Modélisation équipes et VHL T SMUR après coef géo (2017)" fld="20" baseField="0" baseItem="0"/>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1" name="Tableau1" displayName="Tableau1" ref="A24:F43" totalsRowShown="0" headerRowDxfId="19">
  <autoFilter ref="A24:F43"/>
  <tableColumns count="6">
    <tableColumn id="1" name="Région 2016"/>
    <tableColumn id="2" name="Somme de MIG SMUR modélisée" dataDxfId="18" dataCellStyle="Monétaire">
      <calculatedColumnFormula>SUMIFS('2. Modélisation MIG SMUR EJ'!$T$6:$T$449,'2. Modélisation MIG SMUR EJ'!$A$6:$A$449,Tableau1[[#This Row],[Région 2016]])</calculatedColumnFormula>
    </tableColumn>
    <tableColumn id="4" name="Montant débasé 2016" dataDxfId="17" dataCellStyle="Monétaire"/>
    <tableColumn id="5" name="Mesures nouvelles 2016 (Réglementation Européenne et mesures de reconduction)" dataDxfId="16" dataCellStyle="Monétaire"/>
    <tableColumn id="3" name="Montant de référence pour le lissage de l'effet revenu" dataDxfId="15" dataCellStyle="Monétaire">
      <calculatedColumnFormula>+Tableau1[[#This Row],[Montant débasé 2016]]+Tableau1[[#This Row],[Mesures nouvelles 2016 (Réglementation Européenne et mesures de reconduction)]]</calculatedColumnFormula>
    </tableColumn>
    <tableColumn id="7" name="JPE SMUR 2016" dataDxfId="14" dataCellStyle="Monétaire">
      <calculatedColumnFormula>+Tableau1[[#This Row],[Montant de référence pour le lissage de l''effet revenu]]+10%*(Tableau1[[#This Row],[Somme de MIG SMUR modélisée]]-Tableau1[[#This Row],[Montant de référence pour le lissage de l''effet revenu]])</calculatedColumnFormula>
    </tableColumn>
  </tableColumns>
  <tableStyleInfo name="TableStyleMedium17" showFirstColumn="0" showLastColumn="0" showRowStripes="1" showColumnStripes="0"/>
</table>
</file>

<file path=xl/tables/table2.xml><?xml version="1.0" encoding="utf-8"?>
<table xmlns="http://schemas.openxmlformats.org/spreadsheetml/2006/main" id="2" name="Tableau2" displayName="Tableau2" ref="A48:D76" totalsRowShown="0" headerRowBorderDxfId="13" tableBorderDxfId="12" totalsRowBorderDxfId="11">
  <autoFilter ref="A48:D76"/>
  <tableColumns count="4">
    <tableColumn id="1" name="Région 2016" dataDxfId="10"/>
    <tableColumn id="2" name="Région 2015" dataDxfId="9"/>
    <tableColumn id="3" name="Montant MIG SMUR  retenu pour le débasage" dataDxfId="8" dataCellStyle="Monétaire"/>
    <tableColumn id="4" name="Source du montant MIG SMUR  retenu pour le débasage" dataDxfId="7" dataCellStyle="Milliers 2"/>
  </tableColumns>
  <tableStyleInfo name="TableStyleMedium16" showFirstColumn="0" showLastColumn="0" showRowStripes="1" showColumnStripes="0"/>
</table>
</file>

<file path=xl/tables/table3.xml><?xml version="1.0" encoding="utf-8"?>
<table xmlns="http://schemas.openxmlformats.org/spreadsheetml/2006/main" id="3" name="Tableau3" displayName="Tableau3" ref="A3:G22" totalsRowShown="0" headerRowDxfId="6">
  <autoFilter ref="A3:G22"/>
  <tableColumns count="7">
    <tableColumn id="1" name="Région 2016"/>
    <tableColumn id="2" name="Somme de MIG SMUR modélisée MAJ 2017" dataDxfId="5" dataCellStyle="Monétaire">
      <calculatedColumnFormula>SUMIF('2. Modélisation MIG SMUR EJ'!$A$5:$X$449,Tableau3[[#This Row],[Région 2016]],'2. Modélisation MIG SMUR EJ'!$X$5:$X$449)</calculatedColumnFormula>
    </tableColumn>
    <tableColumn id="3" name="Montant débasé 2016" dataDxfId="4">
      <calculatedColumnFormula>+C25</calculatedColumnFormula>
    </tableColumn>
    <tableColumn id="4" name="Mesures Nouvelles 2016" dataDxfId="3">
      <calculatedColumnFormula>+D25</calculatedColumnFormula>
    </tableColumn>
    <tableColumn id="5" name="Mesures nouvelles 2017" dataDxfId="2">
      <calculatedColumnFormula>SUMIF('2. Modélisation MIG SMUR EJ'!$A$5:$X$449,Tableau3[[#This Row],[Région 2016]],'2. Modélisation MIG SMUR EJ'!$Q$5:$Q$449)</calculatedColumnFormula>
    </tableColumn>
    <tableColumn id="6" name="Montant de référence pour le lissage de l'effet revenu"/>
    <tableColumn id="7" name="JPE SMUR 2017"/>
  </tableColumns>
  <tableStyleInfo name="TableStyleMedium17"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W39"/>
  <sheetViews>
    <sheetView tabSelected="1" workbookViewId="0">
      <selection activeCell="L4" sqref="L4:W28"/>
    </sheetView>
  </sheetViews>
  <sheetFormatPr baseColWidth="10" defaultRowHeight="15" x14ac:dyDescent="0.25"/>
  <cols>
    <col min="1" max="1" width="3.7109375" customWidth="1"/>
    <col min="9" max="11" width="3.7109375" customWidth="1"/>
    <col min="24" max="24" width="3.7109375" customWidth="1"/>
  </cols>
  <sheetData>
    <row r="1" spans="2:23" x14ac:dyDescent="0.25">
      <c r="B1" s="148" t="s">
        <v>2446</v>
      </c>
    </row>
    <row r="2" spans="2:23" x14ac:dyDescent="0.25">
      <c r="B2" s="80" t="s">
        <v>2387</v>
      </c>
      <c r="C2" s="80"/>
      <c r="D2" s="80"/>
      <c r="E2" s="80"/>
      <c r="F2" s="80"/>
      <c r="G2" s="80"/>
      <c r="H2" s="80"/>
      <c r="J2" s="82"/>
      <c r="L2" s="150" t="s">
        <v>2391</v>
      </c>
      <c r="M2" s="150"/>
      <c r="N2" s="150"/>
      <c r="O2" s="150"/>
      <c r="P2" s="150"/>
      <c r="Q2" s="150"/>
      <c r="R2" s="150"/>
      <c r="S2" s="150"/>
      <c r="T2" s="150"/>
      <c r="U2" s="150"/>
      <c r="V2" s="150"/>
      <c r="W2" s="150"/>
    </row>
    <row r="3" spans="2:23" x14ac:dyDescent="0.25">
      <c r="B3" s="69"/>
      <c r="C3" s="69"/>
      <c r="D3" s="69"/>
      <c r="E3" s="69"/>
      <c r="F3" s="69"/>
      <c r="G3" s="69"/>
      <c r="H3" s="69"/>
      <c r="J3" s="82"/>
      <c r="L3" s="69"/>
      <c r="M3" s="69"/>
      <c r="N3" s="69"/>
      <c r="O3" s="69"/>
      <c r="P3" s="69"/>
      <c r="Q3" s="69"/>
      <c r="R3" s="69"/>
      <c r="S3" s="69"/>
      <c r="T3" s="69"/>
      <c r="U3" s="69"/>
      <c r="V3" s="69"/>
    </row>
    <row r="4" spans="2:23" ht="15" customHeight="1" x14ac:dyDescent="0.25">
      <c r="B4" s="152" t="s">
        <v>2447</v>
      </c>
      <c r="C4" s="152"/>
      <c r="D4" s="152"/>
      <c r="E4" s="152"/>
      <c r="F4" s="152"/>
      <c r="G4" s="152"/>
      <c r="H4" s="152"/>
      <c r="J4" s="82"/>
      <c r="L4" s="152" t="s">
        <v>2449</v>
      </c>
      <c r="M4" s="152"/>
      <c r="N4" s="152"/>
      <c r="O4" s="152"/>
      <c r="P4" s="152"/>
      <c r="Q4" s="152"/>
      <c r="R4" s="152"/>
      <c r="S4" s="152"/>
      <c r="T4" s="152"/>
      <c r="U4" s="152"/>
      <c r="V4" s="152"/>
      <c r="W4" s="152"/>
    </row>
    <row r="5" spans="2:23" x14ac:dyDescent="0.25">
      <c r="B5" s="152"/>
      <c r="C5" s="152"/>
      <c r="D5" s="152"/>
      <c r="E5" s="152"/>
      <c r="F5" s="152"/>
      <c r="G5" s="152"/>
      <c r="H5" s="152"/>
      <c r="J5" s="82"/>
      <c r="L5" s="152"/>
      <c r="M5" s="152"/>
      <c r="N5" s="152"/>
      <c r="O5" s="152"/>
      <c r="P5" s="152"/>
      <c r="Q5" s="152"/>
      <c r="R5" s="152"/>
      <c r="S5" s="152"/>
      <c r="T5" s="152"/>
      <c r="U5" s="152"/>
      <c r="V5" s="152"/>
      <c r="W5" s="152"/>
    </row>
    <row r="6" spans="2:23" x14ac:dyDescent="0.25">
      <c r="B6" s="152"/>
      <c r="C6" s="152"/>
      <c r="D6" s="152"/>
      <c r="E6" s="152"/>
      <c r="F6" s="152"/>
      <c r="G6" s="152"/>
      <c r="H6" s="152"/>
      <c r="J6" s="82"/>
      <c r="L6" s="152"/>
      <c r="M6" s="152"/>
      <c r="N6" s="152"/>
      <c r="O6" s="152"/>
      <c r="P6" s="152"/>
      <c r="Q6" s="152"/>
      <c r="R6" s="152"/>
      <c r="S6" s="152"/>
      <c r="T6" s="152"/>
      <c r="U6" s="152"/>
      <c r="V6" s="152"/>
      <c r="W6" s="152"/>
    </row>
    <row r="7" spans="2:23" x14ac:dyDescent="0.25">
      <c r="B7" s="152"/>
      <c r="C7" s="152"/>
      <c r="D7" s="152"/>
      <c r="E7" s="152"/>
      <c r="F7" s="152"/>
      <c r="G7" s="152"/>
      <c r="H7" s="152"/>
      <c r="J7" s="82"/>
      <c r="L7" s="152"/>
      <c r="M7" s="152"/>
      <c r="N7" s="152"/>
      <c r="O7" s="152"/>
      <c r="P7" s="152"/>
      <c r="Q7" s="152"/>
      <c r="R7" s="152"/>
      <c r="S7" s="152"/>
      <c r="T7" s="152"/>
      <c r="U7" s="152"/>
      <c r="V7" s="152"/>
      <c r="W7" s="152"/>
    </row>
    <row r="8" spans="2:23" x14ac:dyDescent="0.25">
      <c r="B8" s="152"/>
      <c r="C8" s="152"/>
      <c r="D8" s="152"/>
      <c r="E8" s="152"/>
      <c r="F8" s="152"/>
      <c r="G8" s="152"/>
      <c r="H8" s="152"/>
      <c r="J8" s="82"/>
      <c r="L8" s="152"/>
      <c r="M8" s="152"/>
      <c r="N8" s="152"/>
      <c r="O8" s="152"/>
      <c r="P8" s="152"/>
      <c r="Q8" s="152"/>
      <c r="R8" s="152"/>
      <c r="S8" s="152"/>
      <c r="T8" s="152"/>
      <c r="U8" s="152"/>
      <c r="V8" s="152"/>
      <c r="W8" s="152"/>
    </row>
    <row r="9" spans="2:23" x14ac:dyDescent="0.25">
      <c r="B9" s="152"/>
      <c r="C9" s="152"/>
      <c r="D9" s="152"/>
      <c r="E9" s="152"/>
      <c r="F9" s="152"/>
      <c r="G9" s="152"/>
      <c r="H9" s="152"/>
      <c r="J9" s="82"/>
      <c r="L9" s="152"/>
      <c r="M9" s="152"/>
      <c r="N9" s="152"/>
      <c r="O9" s="152"/>
      <c r="P9" s="152"/>
      <c r="Q9" s="152"/>
      <c r="R9" s="152"/>
      <c r="S9" s="152"/>
      <c r="T9" s="152"/>
      <c r="U9" s="152"/>
      <c r="V9" s="152"/>
      <c r="W9" s="152"/>
    </row>
    <row r="10" spans="2:23" x14ac:dyDescent="0.25">
      <c r="B10" s="152"/>
      <c r="C10" s="152"/>
      <c r="D10" s="152"/>
      <c r="E10" s="152"/>
      <c r="F10" s="152"/>
      <c r="G10" s="152"/>
      <c r="H10" s="152"/>
      <c r="J10" s="82"/>
      <c r="L10" s="152"/>
      <c r="M10" s="152"/>
      <c r="N10" s="152"/>
      <c r="O10" s="152"/>
      <c r="P10" s="152"/>
      <c r="Q10" s="152"/>
      <c r="R10" s="152"/>
      <c r="S10" s="152"/>
      <c r="T10" s="152"/>
      <c r="U10" s="152"/>
      <c r="V10" s="152"/>
      <c r="W10" s="152"/>
    </row>
    <row r="11" spans="2:23" x14ac:dyDescent="0.25">
      <c r="B11" s="152"/>
      <c r="C11" s="152"/>
      <c r="D11" s="152"/>
      <c r="E11" s="152"/>
      <c r="F11" s="152"/>
      <c r="G11" s="152"/>
      <c r="H11" s="152"/>
      <c r="J11" s="82"/>
      <c r="L11" s="152"/>
      <c r="M11" s="152"/>
      <c r="N11" s="152"/>
      <c r="O11" s="152"/>
      <c r="P11" s="152"/>
      <c r="Q11" s="152"/>
      <c r="R11" s="152"/>
      <c r="S11" s="152"/>
      <c r="T11" s="152"/>
      <c r="U11" s="152"/>
      <c r="V11" s="152"/>
      <c r="W11" s="152"/>
    </row>
    <row r="12" spans="2:23" x14ac:dyDescent="0.25">
      <c r="B12" s="152"/>
      <c r="C12" s="152"/>
      <c r="D12" s="152"/>
      <c r="E12" s="152"/>
      <c r="F12" s="152"/>
      <c r="G12" s="152"/>
      <c r="H12" s="152"/>
      <c r="J12" s="82"/>
      <c r="L12" s="152"/>
      <c r="M12" s="152"/>
      <c r="N12" s="152"/>
      <c r="O12" s="152"/>
      <c r="P12" s="152"/>
      <c r="Q12" s="152"/>
      <c r="R12" s="152"/>
      <c r="S12" s="152"/>
      <c r="T12" s="152"/>
      <c r="U12" s="152"/>
      <c r="V12" s="152"/>
      <c r="W12" s="152"/>
    </row>
    <row r="13" spans="2:23" x14ac:dyDescent="0.25">
      <c r="B13" s="152"/>
      <c r="C13" s="152"/>
      <c r="D13" s="152"/>
      <c r="E13" s="152"/>
      <c r="F13" s="152"/>
      <c r="G13" s="152"/>
      <c r="H13" s="152"/>
      <c r="J13" s="82"/>
      <c r="L13" s="152"/>
      <c r="M13" s="152"/>
      <c r="N13" s="152"/>
      <c r="O13" s="152"/>
      <c r="P13" s="152"/>
      <c r="Q13" s="152"/>
      <c r="R13" s="152"/>
      <c r="S13" s="152"/>
      <c r="T13" s="152"/>
      <c r="U13" s="152"/>
      <c r="V13" s="152"/>
      <c r="W13" s="152"/>
    </row>
    <row r="14" spans="2:23" x14ac:dyDescent="0.25">
      <c r="B14" s="152"/>
      <c r="C14" s="152"/>
      <c r="D14" s="152"/>
      <c r="E14" s="152"/>
      <c r="F14" s="152"/>
      <c r="G14" s="152"/>
      <c r="H14" s="152"/>
      <c r="J14" s="82"/>
      <c r="L14" s="152"/>
      <c r="M14" s="152"/>
      <c r="N14" s="152"/>
      <c r="O14" s="152"/>
      <c r="P14" s="152"/>
      <c r="Q14" s="152"/>
      <c r="R14" s="152"/>
      <c r="S14" s="152"/>
      <c r="T14" s="152"/>
      <c r="U14" s="152"/>
      <c r="V14" s="152"/>
      <c r="W14" s="152"/>
    </row>
    <row r="15" spans="2:23" x14ac:dyDescent="0.25">
      <c r="B15" s="152"/>
      <c r="C15" s="152"/>
      <c r="D15" s="152"/>
      <c r="E15" s="152"/>
      <c r="F15" s="152"/>
      <c r="G15" s="152"/>
      <c r="H15" s="152"/>
      <c r="J15" s="82"/>
      <c r="L15" s="152"/>
      <c r="M15" s="152"/>
      <c r="N15" s="152"/>
      <c r="O15" s="152"/>
      <c r="P15" s="152"/>
      <c r="Q15" s="152"/>
      <c r="R15" s="152"/>
      <c r="S15" s="152"/>
      <c r="T15" s="152"/>
      <c r="U15" s="152"/>
      <c r="V15" s="152"/>
      <c r="W15" s="152"/>
    </row>
    <row r="16" spans="2:23" ht="15" customHeight="1" x14ac:dyDescent="0.25">
      <c r="B16" s="152"/>
      <c r="C16" s="152"/>
      <c r="D16" s="152"/>
      <c r="E16" s="152"/>
      <c r="F16" s="152"/>
      <c r="G16" s="152"/>
      <c r="H16" s="152"/>
      <c r="J16" s="82"/>
      <c r="L16" s="152"/>
      <c r="M16" s="152"/>
      <c r="N16" s="152"/>
      <c r="O16" s="152"/>
      <c r="P16" s="152"/>
      <c r="Q16" s="152"/>
      <c r="R16" s="152"/>
      <c r="S16" s="152"/>
      <c r="T16" s="152"/>
      <c r="U16" s="152"/>
      <c r="V16" s="152"/>
      <c r="W16" s="152"/>
    </row>
    <row r="17" spans="2:23" ht="15" customHeight="1" x14ac:dyDescent="0.25">
      <c r="B17" s="152"/>
      <c r="C17" s="152"/>
      <c r="D17" s="152"/>
      <c r="E17" s="152"/>
      <c r="F17" s="152"/>
      <c r="G17" s="152"/>
      <c r="H17" s="152"/>
      <c r="J17" s="82"/>
      <c r="L17" s="152"/>
      <c r="M17" s="152"/>
      <c r="N17" s="152"/>
      <c r="O17" s="152"/>
      <c r="P17" s="152"/>
      <c r="Q17" s="152"/>
      <c r="R17" s="152"/>
      <c r="S17" s="152"/>
      <c r="T17" s="152"/>
      <c r="U17" s="152"/>
      <c r="V17" s="152"/>
      <c r="W17" s="152"/>
    </row>
    <row r="18" spans="2:23" x14ac:dyDescent="0.25">
      <c r="B18" s="152"/>
      <c r="C18" s="152"/>
      <c r="D18" s="152"/>
      <c r="E18" s="152"/>
      <c r="F18" s="152"/>
      <c r="G18" s="152"/>
      <c r="H18" s="152"/>
      <c r="J18" s="82"/>
      <c r="L18" s="152"/>
      <c r="M18" s="152"/>
      <c r="N18" s="152"/>
      <c r="O18" s="152"/>
      <c r="P18" s="152"/>
      <c r="Q18" s="152"/>
      <c r="R18" s="152"/>
      <c r="S18" s="152"/>
      <c r="T18" s="152"/>
      <c r="U18" s="152"/>
      <c r="V18" s="152"/>
      <c r="W18" s="152"/>
    </row>
    <row r="19" spans="2:23" x14ac:dyDescent="0.25">
      <c r="B19" s="152"/>
      <c r="C19" s="152"/>
      <c r="D19" s="152"/>
      <c r="E19" s="152"/>
      <c r="F19" s="152"/>
      <c r="G19" s="152"/>
      <c r="H19" s="152"/>
      <c r="J19" s="82"/>
      <c r="L19" s="152"/>
      <c r="M19" s="152"/>
      <c r="N19" s="152"/>
      <c r="O19" s="152"/>
      <c r="P19" s="152"/>
      <c r="Q19" s="152"/>
      <c r="R19" s="152"/>
      <c r="S19" s="152"/>
      <c r="T19" s="152"/>
      <c r="U19" s="152"/>
      <c r="V19" s="152"/>
      <c r="W19" s="152"/>
    </row>
    <row r="20" spans="2:23" x14ac:dyDescent="0.25">
      <c r="B20" s="152"/>
      <c r="C20" s="152"/>
      <c r="D20" s="152"/>
      <c r="E20" s="152"/>
      <c r="F20" s="152"/>
      <c r="G20" s="152"/>
      <c r="H20" s="152"/>
      <c r="J20" s="82"/>
      <c r="L20" s="152"/>
      <c r="M20" s="152"/>
      <c r="N20" s="152"/>
      <c r="O20" s="152"/>
      <c r="P20" s="152"/>
      <c r="Q20" s="152"/>
      <c r="R20" s="152"/>
      <c r="S20" s="152"/>
      <c r="T20" s="152"/>
      <c r="U20" s="152"/>
      <c r="V20" s="152"/>
      <c r="W20" s="152"/>
    </row>
    <row r="21" spans="2:23" ht="15" customHeight="1" x14ac:dyDescent="0.25">
      <c r="B21" s="152"/>
      <c r="C21" s="152"/>
      <c r="D21" s="152"/>
      <c r="E21" s="152"/>
      <c r="F21" s="152"/>
      <c r="G21" s="152"/>
      <c r="H21" s="152"/>
      <c r="J21" s="82"/>
      <c r="L21" s="152"/>
      <c r="M21" s="152"/>
      <c r="N21" s="152"/>
      <c r="O21" s="152"/>
      <c r="P21" s="152"/>
      <c r="Q21" s="152"/>
      <c r="R21" s="152"/>
      <c r="S21" s="152"/>
      <c r="T21" s="152"/>
      <c r="U21" s="152"/>
      <c r="V21" s="152"/>
      <c r="W21" s="152"/>
    </row>
    <row r="22" spans="2:23" ht="15" customHeight="1" x14ac:dyDescent="0.25">
      <c r="B22" s="152"/>
      <c r="C22" s="152"/>
      <c r="D22" s="152"/>
      <c r="E22" s="152"/>
      <c r="F22" s="152"/>
      <c r="G22" s="152"/>
      <c r="H22" s="152"/>
      <c r="J22" s="82"/>
      <c r="L22" s="152"/>
      <c r="M22" s="152"/>
      <c r="N22" s="152"/>
      <c r="O22" s="152"/>
      <c r="P22" s="152"/>
      <c r="Q22" s="152"/>
      <c r="R22" s="152"/>
      <c r="S22" s="152"/>
      <c r="T22" s="152"/>
      <c r="U22" s="152"/>
      <c r="V22" s="152"/>
      <c r="W22" s="152"/>
    </row>
    <row r="23" spans="2:23" x14ac:dyDescent="0.25">
      <c r="B23" s="152"/>
      <c r="C23" s="152"/>
      <c r="D23" s="152"/>
      <c r="E23" s="152"/>
      <c r="F23" s="152"/>
      <c r="G23" s="152"/>
      <c r="H23" s="152"/>
      <c r="J23" s="82"/>
      <c r="L23" s="152"/>
      <c r="M23" s="152"/>
      <c r="N23" s="152"/>
      <c r="O23" s="152"/>
      <c r="P23" s="152"/>
      <c r="Q23" s="152"/>
      <c r="R23" s="152"/>
      <c r="S23" s="152"/>
      <c r="T23" s="152"/>
      <c r="U23" s="152"/>
      <c r="V23" s="152"/>
      <c r="W23" s="152"/>
    </row>
    <row r="24" spans="2:23" x14ac:dyDescent="0.25">
      <c r="J24" s="82"/>
      <c r="L24" s="152"/>
      <c r="M24" s="152"/>
      <c r="N24" s="152"/>
      <c r="O24" s="152"/>
      <c r="P24" s="152"/>
      <c r="Q24" s="152"/>
      <c r="R24" s="152"/>
      <c r="S24" s="152"/>
      <c r="T24" s="152"/>
      <c r="U24" s="152"/>
      <c r="V24" s="152"/>
      <c r="W24" s="152"/>
    </row>
    <row r="25" spans="2:23" x14ac:dyDescent="0.25">
      <c r="B25" s="150" t="s">
        <v>2388</v>
      </c>
      <c r="C25" s="150"/>
      <c r="D25" s="150"/>
      <c r="E25" s="150"/>
      <c r="F25" s="150"/>
      <c r="G25" s="150"/>
      <c r="H25" s="150"/>
      <c r="J25" s="82"/>
      <c r="L25" s="152"/>
      <c r="M25" s="152"/>
      <c r="N25" s="152"/>
      <c r="O25" s="152"/>
      <c r="P25" s="152"/>
      <c r="Q25" s="152"/>
      <c r="R25" s="152"/>
      <c r="S25" s="152"/>
      <c r="T25" s="152"/>
      <c r="U25" s="152"/>
      <c r="V25" s="152"/>
      <c r="W25" s="152"/>
    </row>
    <row r="26" spans="2:23" ht="15" customHeight="1" x14ac:dyDescent="0.25">
      <c r="C26" s="149"/>
      <c r="D26" s="149"/>
      <c r="E26" s="149"/>
      <c r="F26" s="149"/>
      <c r="G26" s="149"/>
      <c r="H26" s="149"/>
      <c r="J26" s="82"/>
      <c r="L26" s="152"/>
      <c r="M26" s="152"/>
      <c r="N26" s="152"/>
      <c r="O26" s="152"/>
      <c r="P26" s="152"/>
      <c r="Q26" s="152"/>
      <c r="R26" s="152"/>
      <c r="S26" s="152"/>
      <c r="T26" s="152"/>
      <c r="U26" s="152"/>
      <c r="V26" s="152"/>
      <c r="W26" s="152"/>
    </row>
    <row r="27" spans="2:23" ht="15" customHeight="1" x14ac:dyDescent="0.25">
      <c r="B27" s="151" t="s">
        <v>2448</v>
      </c>
      <c r="C27" s="151"/>
      <c r="D27" s="151"/>
      <c r="E27" s="151"/>
      <c r="F27" s="151"/>
      <c r="G27" s="151"/>
      <c r="H27" s="151"/>
      <c r="J27" s="82"/>
      <c r="L27" s="152"/>
      <c r="M27" s="152"/>
      <c r="N27" s="152"/>
      <c r="O27" s="152"/>
      <c r="P27" s="152"/>
      <c r="Q27" s="152"/>
      <c r="R27" s="152"/>
      <c r="S27" s="152"/>
      <c r="T27" s="152"/>
      <c r="U27" s="152"/>
      <c r="V27" s="152"/>
      <c r="W27" s="152"/>
    </row>
    <row r="28" spans="2:23" ht="15" customHeight="1" x14ac:dyDescent="0.25">
      <c r="B28" s="151"/>
      <c r="C28" s="151"/>
      <c r="D28" s="151"/>
      <c r="E28" s="151"/>
      <c r="F28" s="151"/>
      <c r="G28" s="151"/>
      <c r="H28" s="151"/>
      <c r="J28" s="82"/>
      <c r="L28" s="152"/>
      <c r="M28" s="152"/>
      <c r="N28" s="152"/>
      <c r="O28" s="152"/>
      <c r="P28" s="152"/>
      <c r="Q28" s="152"/>
      <c r="R28" s="152"/>
      <c r="S28" s="152"/>
      <c r="T28" s="152"/>
      <c r="U28" s="152"/>
      <c r="V28" s="152"/>
      <c r="W28" s="152"/>
    </row>
    <row r="29" spans="2:23" x14ac:dyDescent="0.25">
      <c r="B29" s="151"/>
      <c r="C29" s="151"/>
      <c r="D29" s="151"/>
      <c r="E29" s="151"/>
      <c r="F29" s="151"/>
      <c r="G29" s="151"/>
      <c r="H29" s="151"/>
      <c r="J29" s="82"/>
      <c r="L29" s="81"/>
      <c r="M29" s="81"/>
      <c r="N29" s="81"/>
      <c r="O29" s="81"/>
      <c r="P29" s="81"/>
      <c r="Q29" s="81"/>
      <c r="R29" s="81"/>
      <c r="S29" s="81"/>
      <c r="T29" s="81"/>
      <c r="U29" s="81"/>
      <c r="V29" s="81"/>
      <c r="W29" s="81"/>
    </row>
    <row r="30" spans="2:23" x14ac:dyDescent="0.25">
      <c r="B30" s="151"/>
      <c r="C30" s="151"/>
      <c r="D30" s="151"/>
      <c r="E30" s="151"/>
      <c r="F30" s="151"/>
      <c r="G30" s="151"/>
      <c r="H30" s="151"/>
      <c r="J30" s="82"/>
      <c r="L30" s="150" t="s">
        <v>2389</v>
      </c>
      <c r="M30" s="150"/>
      <c r="N30" s="150"/>
      <c r="O30" s="150"/>
      <c r="P30" s="150"/>
      <c r="Q30" s="150"/>
      <c r="R30" s="150"/>
      <c r="S30" s="150"/>
      <c r="T30" s="150"/>
      <c r="U30" s="150"/>
      <c r="V30" s="150"/>
      <c r="W30" s="150"/>
    </row>
    <row r="31" spans="2:23" x14ac:dyDescent="0.25">
      <c r="B31" s="151"/>
      <c r="C31" s="151"/>
      <c r="D31" s="151"/>
      <c r="E31" s="151"/>
      <c r="F31" s="151"/>
      <c r="G31" s="151"/>
      <c r="H31" s="151"/>
      <c r="J31" s="82"/>
    </row>
    <row r="32" spans="2:23" ht="15" customHeight="1" x14ac:dyDescent="0.25">
      <c r="B32" s="151"/>
      <c r="C32" s="151"/>
      <c r="D32" s="151"/>
      <c r="E32" s="151"/>
      <c r="F32" s="151"/>
      <c r="G32" s="151"/>
      <c r="H32" s="151"/>
      <c r="J32" s="82"/>
      <c r="L32" s="152" t="s">
        <v>2450</v>
      </c>
      <c r="M32" s="152"/>
      <c r="N32" s="152"/>
      <c r="O32" s="152"/>
      <c r="P32" s="152"/>
      <c r="Q32" s="152"/>
      <c r="R32" s="152"/>
      <c r="S32" s="152"/>
      <c r="T32" s="152"/>
      <c r="U32" s="152"/>
      <c r="V32" s="152"/>
      <c r="W32" s="152"/>
    </row>
    <row r="33" spans="2:23" ht="15" customHeight="1" x14ac:dyDescent="0.25">
      <c r="B33" s="151"/>
      <c r="C33" s="151"/>
      <c r="D33" s="151"/>
      <c r="E33" s="151"/>
      <c r="F33" s="151"/>
      <c r="G33" s="151"/>
      <c r="H33" s="151"/>
      <c r="J33" s="82"/>
      <c r="L33" s="152"/>
      <c r="M33" s="152"/>
      <c r="N33" s="152"/>
      <c r="O33" s="152"/>
      <c r="P33" s="152"/>
      <c r="Q33" s="152"/>
      <c r="R33" s="152"/>
      <c r="S33" s="152"/>
      <c r="T33" s="152"/>
      <c r="U33" s="152"/>
      <c r="V33" s="152"/>
      <c r="W33" s="152"/>
    </row>
    <row r="34" spans="2:23" ht="15" customHeight="1" x14ac:dyDescent="0.25">
      <c r="B34" s="151"/>
      <c r="C34" s="151"/>
      <c r="D34" s="151"/>
      <c r="E34" s="151"/>
      <c r="F34" s="151"/>
      <c r="G34" s="151"/>
      <c r="H34" s="151"/>
      <c r="J34" s="82"/>
      <c r="L34" s="152"/>
      <c r="M34" s="152"/>
      <c r="N34" s="152"/>
      <c r="O34" s="152"/>
      <c r="P34" s="152"/>
      <c r="Q34" s="152"/>
      <c r="R34" s="152"/>
      <c r="S34" s="152"/>
      <c r="T34" s="152"/>
      <c r="U34" s="152"/>
      <c r="V34" s="152"/>
      <c r="W34" s="152"/>
    </row>
    <row r="35" spans="2:23" x14ac:dyDescent="0.25">
      <c r="B35" s="151"/>
      <c r="C35" s="151"/>
      <c r="D35" s="151"/>
      <c r="E35" s="151"/>
      <c r="F35" s="151"/>
      <c r="G35" s="151"/>
      <c r="H35" s="151"/>
      <c r="J35" s="82"/>
      <c r="L35" s="152"/>
      <c r="M35" s="152"/>
      <c r="N35" s="152"/>
      <c r="O35" s="152"/>
      <c r="P35" s="152"/>
      <c r="Q35" s="152"/>
      <c r="R35" s="152"/>
      <c r="S35" s="152"/>
      <c r="T35" s="152"/>
      <c r="U35" s="152"/>
      <c r="V35" s="152"/>
      <c r="W35" s="152"/>
    </row>
    <row r="36" spans="2:23" ht="15" customHeight="1" x14ac:dyDescent="0.25">
      <c r="B36" s="151"/>
      <c r="C36" s="151"/>
      <c r="D36" s="151"/>
      <c r="E36" s="151"/>
      <c r="F36" s="151"/>
      <c r="G36" s="151"/>
      <c r="H36" s="151"/>
      <c r="J36" s="82"/>
      <c r="L36" s="152"/>
      <c r="M36" s="152"/>
      <c r="N36" s="152"/>
      <c r="O36" s="152"/>
      <c r="P36" s="152"/>
      <c r="Q36" s="152"/>
      <c r="R36" s="152"/>
      <c r="S36" s="152"/>
      <c r="T36" s="152"/>
      <c r="U36" s="152"/>
      <c r="V36" s="152"/>
      <c r="W36" s="152"/>
    </row>
    <row r="37" spans="2:23" x14ac:dyDescent="0.25">
      <c r="B37" s="151"/>
      <c r="C37" s="151"/>
      <c r="D37" s="151"/>
      <c r="E37" s="151"/>
      <c r="F37" s="151"/>
      <c r="G37" s="151"/>
      <c r="H37" s="151"/>
      <c r="J37" s="82"/>
      <c r="L37" s="152"/>
      <c r="M37" s="152"/>
      <c r="N37" s="152"/>
      <c r="O37" s="152"/>
      <c r="P37" s="152"/>
      <c r="Q37" s="152"/>
      <c r="R37" s="152"/>
      <c r="S37" s="152"/>
      <c r="T37" s="152"/>
      <c r="U37" s="152"/>
      <c r="V37" s="152"/>
      <c r="W37" s="152"/>
    </row>
    <row r="38" spans="2:23" x14ac:dyDescent="0.25">
      <c r="B38" s="151"/>
      <c r="C38" s="151"/>
      <c r="D38" s="151"/>
      <c r="E38" s="151"/>
      <c r="F38" s="151"/>
      <c r="G38" s="151"/>
      <c r="H38" s="151"/>
      <c r="J38" s="82"/>
      <c r="L38" s="152"/>
      <c r="M38" s="152"/>
      <c r="N38" s="152"/>
      <c r="O38" s="152"/>
      <c r="P38" s="152"/>
      <c r="Q38" s="152"/>
      <c r="R38" s="152"/>
      <c r="S38" s="152"/>
      <c r="T38" s="152"/>
      <c r="U38" s="152"/>
      <c r="V38" s="152"/>
      <c r="W38" s="152"/>
    </row>
    <row r="39" spans="2:23" x14ac:dyDescent="0.25">
      <c r="B39" s="151"/>
      <c r="C39" s="151"/>
      <c r="D39" s="151"/>
      <c r="E39" s="151"/>
      <c r="F39" s="151"/>
      <c r="G39" s="151"/>
      <c r="H39" s="151"/>
      <c r="J39" s="82"/>
      <c r="L39" s="152"/>
      <c r="M39" s="152"/>
      <c r="N39" s="152"/>
      <c r="O39" s="152"/>
      <c r="P39" s="152"/>
      <c r="Q39" s="152"/>
      <c r="R39" s="152"/>
      <c r="S39" s="152"/>
      <c r="T39" s="152"/>
      <c r="U39" s="152"/>
      <c r="V39" s="152"/>
      <c r="W39" s="152"/>
    </row>
  </sheetData>
  <sheetProtection sheet="1" objects="1" scenarios="1"/>
  <mergeCells count="7">
    <mergeCell ref="L30:W30"/>
    <mergeCell ref="L2:W2"/>
    <mergeCell ref="B25:H25"/>
    <mergeCell ref="B27:H39"/>
    <mergeCell ref="B4:H23"/>
    <mergeCell ref="L4:W28"/>
    <mergeCell ref="L32:W39"/>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AcroExch.Document.DC" dvAspect="DVASPECT_ICON" shapeId="2052" r:id="rId4">
          <objectPr defaultSize="0" autoPict="0" r:id="rId5">
            <anchor moveWithCells="1">
              <from>
                <xdr:col>7</xdr:col>
                <xdr:colOff>152400</xdr:colOff>
                <xdr:row>19</xdr:row>
                <xdr:rowOff>85725</xdr:rowOff>
              </from>
              <to>
                <xdr:col>7</xdr:col>
                <xdr:colOff>733425</xdr:colOff>
                <xdr:row>21</xdr:row>
                <xdr:rowOff>142875</xdr:rowOff>
              </to>
            </anchor>
          </objectPr>
        </oleObject>
      </mc:Choice>
      <mc:Fallback>
        <oleObject progId="AcroExch.Document.DC" dvAspect="DVASPECT_ICON" shapeId="2052"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744"/>
  <sheetViews>
    <sheetView showGridLines="0" topLeftCell="AO1" zoomScale="85" zoomScaleNormal="85" workbookViewId="0">
      <selection activeCell="AZ5" sqref="AZ5"/>
    </sheetView>
  </sheetViews>
  <sheetFormatPr baseColWidth="10" defaultRowHeight="15" x14ac:dyDescent="0.25"/>
  <cols>
    <col min="1" max="1" width="35" style="1" customWidth="1"/>
    <col min="2" max="2" width="11.42578125" style="1"/>
    <col min="3" max="3" width="51.42578125" style="1" customWidth="1"/>
    <col min="4" max="4" width="12.28515625" style="1" bestFit="1" customWidth="1"/>
    <col min="5" max="9" width="11.42578125" style="1"/>
    <col min="10" max="10" width="20.85546875" style="8" bestFit="1" customWidth="1"/>
    <col min="11" max="11" width="15.140625" style="8" customWidth="1"/>
    <col min="12" max="12" width="18.28515625" style="8" bestFit="1" customWidth="1"/>
    <col min="13" max="14" width="16.7109375" style="8" customWidth="1"/>
    <col min="15" max="15" width="15.5703125" style="8" bestFit="1" customWidth="1"/>
    <col min="16" max="16" width="15.5703125" style="8" customWidth="1"/>
    <col min="17" max="17" width="12.28515625" style="34" bestFit="1" customWidth="1"/>
    <col min="18" max="18" width="12.28515625" style="1" bestFit="1" customWidth="1"/>
    <col min="19" max="19" width="12" style="1" bestFit="1" customWidth="1"/>
    <col min="20" max="20" width="12" style="1" customWidth="1"/>
    <col min="21" max="21" width="18.42578125" style="1" bestFit="1" customWidth="1"/>
    <col min="22" max="22" width="12.28515625" style="8" bestFit="1" customWidth="1"/>
    <col min="23" max="23" width="12.28515625" style="1" bestFit="1" customWidth="1"/>
    <col min="24" max="24" width="12.7109375" style="1" bestFit="1" customWidth="1"/>
    <col min="25" max="25" width="12.7109375" style="1" customWidth="1"/>
    <col min="26" max="26" width="12.28515625" style="8" bestFit="1" customWidth="1"/>
    <col min="27" max="28" width="12.5703125" style="1" customWidth="1"/>
    <col min="29" max="29" width="13.5703125" style="1" customWidth="1"/>
    <col min="30" max="47" width="18.5703125" style="4" customWidth="1"/>
    <col min="48" max="48" width="20.7109375" style="17" bestFit="1" customWidth="1"/>
    <col min="49" max="49" width="20.7109375" style="17" customWidth="1"/>
    <col min="50" max="50" width="24.140625" style="1" customWidth="1"/>
    <col min="51" max="51" width="18" style="1" bestFit="1" customWidth="1"/>
    <col min="52" max="16384" width="11.42578125" style="1"/>
  </cols>
  <sheetData>
    <row r="1" spans="1:58" s="3" customFormat="1" ht="15.75" x14ac:dyDescent="0.25">
      <c r="J1" s="100">
        <f>SUM(J6:J738)</f>
        <v>16382134</v>
      </c>
      <c r="K1" s="100"/>
      <c r="L1" s="100">
        <f>SUM(L6:L738)</f>
        <v>741152</v>
      </c>
      <c r="M1" s="100">
        <f t="shared" ref="M1:N1" si="0">SUM(M6:M738)</f>
        <v>570</v>
      </c>
      <c r="N1" s="100">
        <f t="shared" si="0"/>
        <v>133</v>
      </c>
      <c r="O1" s="100"/>
      <c r="P1" s="100"/>
      <c r="Q1" s="100">
        <f>SUM(Q6:Q738)</f>
        <v>1166.8722619047626</v>
      </c>
      <c r="R1" s="100">
        <f t="shared" ref="R1:AY1" si="1">SUM(R6:R738)</f>
        <v>1486.4604097619058</v>
      </c>
      <c r="S1" s="100">
        <f t="shared" si="1"/>
        <v>54</v>
      </c>
      <c r="T1" s="100"/>
      <c r="U1" s="100">
        <f t="shared" si="1"/>
        <v>1761.373445476192</v>
      </c>
      <c r="V1" s="100">
        <f t="shared" si="1"/>
        <v>2199.3925892857151</v>
      </c>
      <c r="W1" s="100">
        <f t="shared" si="1"/>
        <v>2227.2491488095252</v>
      </c>
      <c r="X1" s="100">
        <f t="shared" si="1"/>
        <v>54</v>
      </c>
      <c r="Y1" s="100"/>
      <c r="Z1" s="100">
        <f t="shared" si="1"/>
        <v>2684.116782738095</v>
      </c>
      <c r="AA1" s="100">
        <f t="shared" si="1"/>
        <v>598.6666666666664</v>
      </c>
      <c r="AB1" s="100">
        <f t="shared" si="1"/>
        <v>656</v>
      </c>
      <c r="AC1" s="100">
        <f t="shared" si="1"/>
        <v>74.8333333333333</v>
      </c>
      <c r="AD1" s="100">
        <f t="shared" si="1"/>
        <v>45</v>
      </c>
      <c r="AE1" s="100">
        <f t="shared" si="1"/>
        <v>7</v>
      </c>
      <c r="AF1" s="100">
        <f t="shared" si="1"/>
        <v>-2433333.3333333335</v>
      </c>
      <c r="AG1" s="100">
        <f t="shared" si="1"/>
        <v>-13857917.592261905</v>
      </c>
      <c r="AH1" s="100">
        <f t="shared" si="1"/>
        <v>-14091250.925595237</v>
      </c>
      <c r="AI1" s="100">
        <f t="shared" si="1"/>
        <v>408004589.41011912</v>
      </c>
      <c r="AJ1" s="100">
        <f t="shared" si="1"/>
        <v>143791202.25635907</v>
      </c>
      <c r="AK1" s="100">
        <f t="shared" si="1"/>
        <v>163944627.19999906</v>
      </c>
      <c r="AL1" s="100">
        <f t="shared" si="1"/>
        <v>27552000</v>
      </c>
      <c r="AM1" s="100">
        <f t="shared" si="1"/>
        <v>5369755.6333333403</v>
      </c>
      <c r="AN1" s="100">
        <f t="shared" si="1"/>
        <v>8759069.0909091067</v>
      </c>
      <c r="AO1" s="100">
        <f t="shared" si="1"/>
        <v>33812935.960000001</v>
      </c>
      <c r="AP1" s="100">
        <f t="shared" si="1"/>
        <v>-15908517.791666666</v>
      </c>
      <c r="AQ1" s="100">
        <f t="shared" si="1"/>
        <v>0</v>
      </c>
      <c r="AR1" s="100">
        <f t="shared" si="1"/>
        <v>36462123.791145071</v>
      </c>
      <c r="AS1" s="100">
        <f t="shared" si="1"/>
        <v>811787785.5501982</v>
      </c>
      <c r="AT1" s="100"/>
      <c r="AU1" s="100">
        <f t="shared" si="1"/>
        <v>827604241.34336913</v>
      </c>
      <c r="AV1" s="100">
        <f t="shared" si="1"/>
        <v>460</v>
      </c>
      <c r="AW1" s="100">
        <f t="shared" si="1"/>
        <v>1116527.5095752245</v>
      </c>
      <c r="AY1" s="100">
        <f t="shared" si="1"/>
        <v>828720768.85294425</v>
      </c>
    </row>
    <row r="2" spans="1:58" ht="15.75" x14ac:dyDescent="0.25">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49"/>
      <c r="AW2" s="52"/>
    </row>
    <row r="3" spans="1:58" x14ac:dyDescent="0.25">
      <c r="A3" s="4"/>
      <c r="L3" s="30"/>
      <c r="Q3" s="46"/>
      <c r="R3" s="4"/>
      <c r="S3" s="4"/>
      <c r="T3" s="4"/>
      <c r="U3" s="4"/>
      <c r="V3" s="30"/>
      <c r="W3" s="4"/>
      <c r="X3" s="4"/>
      <c r="Y3" s="4"/>
      <c r="Z3" s="30"/>
      <c r="AA3" s="4"/>
      <c r="AB3" s="4"/>
      <c r="AC3" s="4"/>
      <c r="AH3" s="101" t="s">
        <v>2390</v>
      </c>
      <c r="AI3" s="101">
        <v>710000</v>
      </c>
      <c r="AJ3" s="101">
        <f>6*49440.9</f>
        <v>296645.40000000002</v>
      </c>
      <c r="AK3" s="101">
        <f>6*45641.6</f>
        <v>273849.59999999998</v>
      </c>
      <c r="AL3" s="101">
        <v>42000</v>
      </c>
      <c r="AM3" s="101">
        <v>71756.2</v>
      </c>
      <c r="AN3" s="102">
        <v>11.818181818181818</v>
      </c>
      <c r="AO3" s="102">
        <v>69.639999999999986</v>
      </c>
      <c r="AP3" s="102"/>
      <c r="AQ3" s="101"/>
      <c r="AR3" s="101">
        <v>123.37750366674811</v>
      </c>
      <c r="AW3" s="52"/>
      <c r="AY3" s="7"/>
    </row>
    <row r="4" spans="1:58" ht="88.5" customHeight="1" x14ac:dyDescent="0.25">
      <c r="A4" s="153" t="s">
        <v>2386</v>
      </c>
      <c r="B4" s="154"/>
      <c r="C4" s="154"/>
      <c r="D4" s="154"/>
      <c r="E4" s="154"/>
      <c r="F4" s="154"/>
      <c r="J4" s="31"/>
      <c r="K4" s="31"/>
      <c r="L4" s="31"/>
      <c r="M4" s="30"/>
      <c r="N4" s="30"/>
      <c r="O4" s="30"/>
      <c r="P4" s="30"/>
      <c r="Q4" s="30"/>
      <c r="R4" s="30"/>
      <c r="S4" s="30"/>
      <c r="T4" s="30"/>
      <c r="U4" s="30"/>
      <c r="V4" s="30"/>
      <c r="W4" s="30"/>
      <c r="X4" s="30"/>
      <c r="Y4" s="30"/>
      <c r="Z4" s="30"/>
      <c r="AA4" s="30"/>
      <c r="AB4" s="30"/>
      <c r="AC4" s="30"/>
      <c r="AD4" s="9"/>
      <c r="AE4" s="9"/>
      <c r="AF4" s="9"/>
      <c r="AG4" s="9"/>
      <c r="AH4" s="9"/>
      <c r="AI4" s="9"/>
      <c r="AJ4" s="9"/>
      <c r="AK4" s="9"/>
      <c r="AL4" s="9"/>
      <c r="AM4" s="9"/>
      <c r="AN4" s="9"/>
      <c r="AO4" s="9"/>
      <c r="AP4" s="9"/>
      <c r="AQ4" s="9"/>
      <c r="AR4" s="9"/>
      <c r="AS4" s="9"/>
      <c r="AT4" s="9"/>
      <c r="AU4" s="9"/>
      <c r="AV4" s="50"/>
      <c r="AW4" s="52"/>
    </row>
    <row r="5" spans="1:58" ht="165" x14ac:dyDescent="0.35">
      <c r="A5" s="20" t="s">
        <v>2321</v>
      </c>
      <c r="B5" s="20" t="s">
        <v>1498</v>
      </c>
      <c r="C5" s="20" t="s">
        <v>1499</v>
      </c>
      <c r="D5" s="20" t="s">
        <v>0</v>
      </c>
      <c r="E5" s="20" t="s">
        <v>1500</v>
      </c>
      <c r="F5" s="20" t="s">
        <v>1501</v>
      </c>
      <c r="G5" s="21" t="s">
        <v>2299</v>
      </c>
      <c r="H5" s="21" t="s">
        <v>2309</v>
      </c>
      <c r="I5" s="37" t="s">
        <v>2323</v>
      </c>
      <c r="J5" s="37" t="s">
        <v>2381</v>
      </c>
      <c r="K5" s="13" t="s">
        <v>2380</v>
      </c>
      <c r="L5" s="37" t="s">
        <v>2308</v>
      </c>
      <c r="M5" s="37" t="s">
        <v>2382</v>
      </c>
      <c r="N5" s="38" t="s">
        <v>2383</v>
      </c>
      <c r="O5" s="38" t="s">
        <v>2384</v>
      </c>
      <c r="P5" s="38" t="s">
        <v>2385</v>
      </c>
      <c r="Q5" s="35" t="s">
        <v>7</v>
      </c>
      <c r="R5" s="10" t="s">
        <v>8</v>
      </c>
      <c r="S5" s="10" t="s">
        <v>9</v>
      </c>
      <c r="T5" s="13" t="s">
        <v>2304</v>
      </c>
      <c r="U5" s="10" t="s">
        <v>3</v>
      </c>
      <c r="V5" s="11" t="s">
        <v>12</v>
      </c>
      <c r="W5" s="11" t="s">
        <v>13</v>
      </c>
      <c r="X5" s="11" t="s">
        <v>14</v>
      </c>
      <c r="Y5" s="13" t="s">
        <v>2305</v>
      </c>
      <c r="Z5" s="11" t="s">
        <v>4</v>
      </c>
      <c r="AA5" s="12" t="s">
        <v>5</v>
      </c>
      <c r="AB5" s="12" t="s">
        <v>2302</v>
      </c>
      <c r="AC5" s="45" t="s">
        <v>2303</v>
      </c>
      <c r="AD5" s="47" t="s">
        <v>2315</v>
      </c>
      <c r="AE5" s="47" t="s">
        <v>2316</v>
      </c>
      <c r="AF5" s="13" t="s">
        <v>2317</v>
      </c>
      <c r="AG5" s="13" t="s">
        <v>2318</v>
      </c>
      <c r="AH5" s="13" t="s">
        <v>2319</v>
      </c>
      <c r="AI5" s="13" t="s">
        <v>2341</v>
      </c>
      <c r="AJ5" s="13" t="s">
        <v>2</v>
      </c>
      <c r="AK5" s="13" t="s">
        <v>1</v>
      </c>
      <c r="AL5" s="13" t="s">
        <v>2342</v>
      </c>
      <c r="AM5" s="13" t="s">
        <v>2343</v>
      </c>
      <c r="AN5" s="13" t="s">
        <v>2344</v>
      </c>
      <c r="AO5" s="13" t="s">
        <v>2345</v>
      </c>
      <c r="AP5" s="13" t="s">
        <v>2325</v>
      </c>
      <c r="AQ5" s="13" t="s">
        <v>2326</v>
      </c>
      <c r="AR5" s="13" t="s">
        <v>2320</v>
      </c>
      <c r="AS5" s="13" t="s">
        <v>2346</v>
      </c>
      <c r="AT5" s="13" t="s">
        <v>6</v>
      </c>
      <c r="AU5" s="13" t="s">
        <v>2396</v>
      </c>
      <c r="AV5" s="13" t="s">
        <v>2301</v>
      </c>
      <c r="AW5" s="106" t="s">
        <v>2398</v>
      </c>
      <c r="AX5" s="106" t="s">
        <v>2394</v>
      </c>
      <c r="AY5" s="106" t="s">
        <v>2397</v>
      </c>
    </row>
    <row r="6" spans="1:58" x14ac:dyDescent="0.25">
      <c r="A6" s="22" t="s">
        <v>1502</v>
      </c>
      <c r="B6" s="23">
        <v>25</v>
      </c>
      <c r="C6" s="22" t="s">
        <v>1503</v>
      </c>
      <c r="D6" s="48">
        <v>250000114</v>
      </c>
      <c r="E6" s="22" t="s">
        <v>1420</v>
      </c>
      <c r="F6" s="22" t="s">
        <v>1504</v>
      </c>
      <c r="I6" s="1" t="s">
        <v>71</v>
      </c>
      <c r="J6" s="33">
        <v>36580</v>
      </c>
      <c r="K6" s="33">
        <f>0.751000093980656*J6</f>
        <v>27471.583437812398</v>
      </c>
      <c r="L6" s="33">
        <v>2335</v>
      </c>
      <c r="M6" s="33">
        <f>IF(OR(J6&gt;0,L6&gt;0),1,0)</f>
        <v>1</v>
      </c>
      <c r="N6" s="32">
        <v>0</v>
      </c>
      <c r="O6" s="33" t="s">
        <v>11</v>
      </c>
      <c r="P6" s="33" t="str">
        <f t="shared" ref="P6:P69" si="2">IFERROR(IF(AND(O6="SMUR seul",sorties_SMUR&lt;3000),"Faible activité",IF(AND(O6="SU Seul",Passages_SU_exDG&lt;12000),"Faible activité",IF(AND(O6="SU SMUR",(Passages_SU_exDG+sorties_SMUR*7)&lt;(12000*2)),"Faible activité",""))),"")</f>
        <v/>
      </c>
      <c r="Q6" s="36">
        <f t="shared" ref="Q6:Q69" si="3">IF(Passages_SU_exDG&gt;0,MAX(1,(58.6+0.01*Passages_SU_exDG)/168),0)</f>
        <v>2.5261904761904765</v>
      </c>
      <c r="R6" s="6">
        <f t="shared" ref="R6:R69" si="4">IF(AND(Passages_SU_exDG&gt;0,sorties_SMUR&gt;0),MAX(2,(127.8+0.0107*Passages_SU_exDG+0.06997*sorties_SMUR)/168),0)</f>
        <v>4.0630116071428573</v>
      </c>
      <c r="S6" s="6">
        <f t="shared" ref="S6:S69" si="5">IF(AND(sorties_SMUR&gt;0,Passages_SU_exDG=0),MAX(1,1+(ROUNDUP((sorties_SMUR-1749)/750,0)*1/3)),0)</f>
        <v>0</v>
      </c>
      <c r="T6" s="6">
        <f>IF(O6="SU seul",0,IF(O6="SMUR seul",S6,R6-Q6))</f>
        <v>1.5368211309523807</v>
      </c>
      <c r="U6" s="6">
        <f t="shared" ref="U6:U69" si="6">IF(O6="SU seul",Q6,IF(O6="SU SMUR",R6,S6))</f>
        <v>4.0630116071428573</v>
      </c>
      <c r="V6" s="6">
        <f t="shared" ref="V6:V69" si="7">IF(Passages_SU_exDG&gt;0,MAX(1,(0.0225*Passages_SU_exDG)/168),0)</f>
        <v>4.8991071428571429</v>
      </c>
      <c r="W6" s="6">
        <f t="shared" ref="W6:W69" si="8">IF(AND(Passages_SU_exDG&gt;0,sorties_SMUR&gt;0),MAX(2,(73.3+0.019*Passages_SU_exDG+0.125*sorties_SMUR)/168),0)</f>
        <v>6.310684523809523</v>
      </c>
      <c r="X6" s="6">
        <f t="shared" ref="X6:X69" si="9">IF(AND(sorties_SMUR&gt;0,Passages_SU_exDG=0),MAX(1,1+(ROUNDUP((sorties_SMUR-1749)/750,0)*1/3)),0)</f>
        <v>0</v>
      </c>
      <c r="Y6" s="6">
        <f>IF(O6="SU seul",0,IF(O6="SMUR seul",X6,W6-V6))</f>
        <v>1.4115773809523802</v>
      </c>
      <c r="Z6" s="6">
        <f t="shared" ref="Z6:Z69" si="10">IF(O6="SU seul",V6,IF(O6="SU SMUR",W6,X6))</f>
        <v>6.310684523809523</v>
      </c>
      <c r="AA6" s="4">
        <f t="shared" ref="AA6:AA69" si="11">IF(sorties_SMUR&gt;0,MAX(1,1+(ROUNDUP((sorties_SMUR-1749)/750,0)*1/3)),0)</f>
        <v>1.3333333333333333</v>
      </c>
      <c r="AB6" s="44">
        <f t="shared" ref="AB6:AB69" si="12">IF(sorties_SMUR&gt;0,ROUNDUP(AA6,0),0)</f>
        <v>2</v>
      </c>
      <c r="AC6" s="6">
        <f t="shared" ref="AC6:AC69" si="13">IF(sorties_SMUR&gt;0,Conducteurs_SMUR*0.125,0)</f>
        <v>0.16666666666666666</v>
      </c>
      <c r="AD6" s="4">
        <f>IF(AB6&gt;2,1,0)</f>
        <v>0</v>
      </c>
      <c r="AF6" s="4">
        <f t="shared" ref="AF6:AF69" si="14">IF(AND(P6="Faible activité",Passages_SU_exDG=0),Med_exDG*(660000-710000),0)</f>
        <v>0</v>
      </c>
      <c r="AG6" s="4">
        <f t="shared" ref="AG6:AG69" si="15">IF(AND(P6="Faible activité",Passages_SU_exDG&gt;0,sorties_SMUR&gt;0),Med_exDG*(660000-710000),0)</f>
        <v>0</v>
      </c>
      <c r="AH6" s="4">
        <f>AF6+IF(K6&lt;9000,AG6/2,AG6)</f>
        <v>0</v>
      </c>
      <c r="AI6" s="4">
        <f t="shared" ref="AI6:AI69" si="16">+T6*$AI$3+AH6</f>
        <v>1091143.0029761903</v>
      </c>
      <c r="AJ6" s="4">
        <f t="shared" ref="AJ6:AJ69" si="17">+Y6*$AJ$3</f>
        <v>418737.93680357124</v>
      </c>
      <c r="AK6" s="4">
        <f t="shared" ref="AK6:AK69" si="18">+AA6*$AK$3</f>
        <v>365132.79999999993</v>
      </c>
      <c r="AL6" s="4">
        <f t="shared" ref="AL6:AL69" si="19">+AB6*$AL$3</f>
        <v>84000</v>
      </c>
      <c r="AM6" s="4">
        <f t="shared" ref="AM6:AM69" si="20">+AC6*$AM$3</f>
        <v>11959.366666666665</v>
      </c>
      <c r="AN6" s="4">
        <f t="shared" ref="AN6:AN69" si="21">+L6*$AN$3</f>
        <v>27595.454545454544</v>
      </c>
      <c r="AO6" s="4">
        <f t="shared" ref="AO6:AO69" si="22">IF(AB6&gt;=2,sorties_SMUR*$AO$3,0)</f>
        <v>162609.39999999997</v>
      </c>
      <c r="AP6" s="4">
        <v>0</v>
      </c>
      <c r="AQ6" s="4">
        <v>0</v>
      </c>
      <c r="AR6" s="4">
        <f t="shared" ref="AR6:AR69" si="23">IF((AD6+AE6)&gt;0,sorties_SMUR*$AR$3,0)</f>
        <v>0</v>
      </c>
      <c r="AS6" s="4">
        <f>SUM(AI6:AR6)</f>
        <v>2161177.9609918827</v>
      </c>
      <c r="AT6" s="4">
        <v>0</v>
      </c>
      <c r="AU6" s="4">
        <f>+AS6*(1+AT6)</f>
        <v>2161177.9609918827</v>
      </c>
      <c r="AV6" s="18">
        <f>IF(AU6&gt;0,1,0)</f>
        <v>1</v>
      </c>
      <c r="AW6" s="105"/>
      <c r="AX6" s="104"/>
      <c r="AY6" s="107">
        <f t="shared" ref="AY6:AY69" si="24">+AU6+AW6</f>
        <v>2161177.9609918827</v>
      </c>
      <c r="AZ6" s="7"/>
      <c r="BA6" s="7"/>
      <c r="BB6" s="7"/>
      <c r="BC6" s="7"/>
      <c r="BD6" s="7"/>
      <c r="BE6" s="7"/>
    </row>
    <row r="7" spans="1:58" x14ac:dyDescent="0.25">
      <c r="A7" s="22" t="s">
        <v>1502</v>
      </c>
      <c r="B7" s="23">
        <v>25</v>
      </c>
      <c r="C7" s="22" t="s">
        <v>1505</v>
      </c>
      <c r="D7" s="48">
        <v>250000700</v>
      </c>
      <c r="E7" s="22" t="s">
        <v>901</v>
      </c>
      <c r="F7" s="22" t="s">
        <v>1504</v>
      </c>
      <c r="I7" s="1" t="s">
        <v>457</v>
      </c>
      <c r="J7" s="33">
        <v>25285</v>
      </c>
      <c r="K7" s="33">
        <f t="shared" ref="K7:K70" si="25">0.751000093980656*J7</f>
        <v>18989.037376300887</v>
      </c>
      <c r="L7" s="33">
        <v>1283</v>
      </c>
      <c r="M7" s="33">
        <f t="shared" ref="M7:M70" si="26">IF(OR(J7&gt;0,L7&gt;0),1,0)</f>
        <v>1</v>
      </c>
      <c r="N7" s="32">
        <v>0</v>
      </c>
      <c r="O7" s="33" t="s">
        <v>11</v>
      </c>
      <c r="P7" s="33" t="str">
        <f t="shared" si="2"/>
        <v/>
      </c>
      <c r="Q7" s="36">
        <f t="shared" si="3"/>
        <v>1.8538690476190476</v>
      </c>
      <c r="R7" s="6">
        <f t="shared" si="4"/>
        <v>2.9054822023809521</v>
      </c>
      <c r="S7" s="6">
        <f t="shared" si="5"/>
        <v>0</v>
      </c>
      <c r="T7" s="6">
        <f t="shared" ref="T7:T70" si="27">IF(O7="SU seul",0,IF(O7="SMUR seul",S7,R7-Q7))</f>
        <v>1.0516131547619045</v>
      </c>
      <c r="U7" s="6">
        <f t="shared" si="6"/>
        <v>2.9054822023809521</v>
      </c>
      <c r="V7" s="6">
        <f t="shared" si="7"/>
        <v>3.3863839285714286</v>
      </c>
      <c r="W7" s="6">
        <f t="shared" si="8"/>
        <v>4.2505357142857134</v>
      </c>
      <c r="X7" s="6">
        <f t="shared" si="9"/>
        <v>0</v>
      </c>
      <c r="Y7" s="6">
        <f t="shared" ref="Y7:Y70" si="28">IF(O7="SU seul",0,IF(O7="SMUR seul",X7,W7-V7))</f>
        <v>0.86415178571428486</v>
      </c>
      <c r="Z7" s="6">
        <f t="shared" si="10"/>
        <v>4.2505357142857134</v>
      </c>
      <c r="AA7" s="4">
        <f t="shared" si="11"/>
        <v>1</v>
      </c>
      <c r="AB7" s="44">
        <f t="shared" si="12"/>
        <v>1</v>
      </c>
      <c r="AC7" s="6">
        <f t="shared" si="13"/>
        <v>0.125</v>
      </c>
      <c r="AD7" s="4">
        <f t="shared" ref="AD7:AD70" si="29">IF(AB7&gt;2,1,0)</f>
        <v>0</v>
      </c>
      <c r="AF7" s="4">
        <f t="shared" si="14"/>
        <v>0</v>
      </c>
      <c r="AG7" s="4">
        <f t="shared" si="15"/>
        <v>0</v>
      </c>
      <c r="AH7" s="4">
        <f t="shared" ref="AH7:AH70" si="30">AF7+IF(K7&lt;9000,AG7/2,AG7)</f>
        <v>0</v>
      </c>
      <c r="AI7" s="4">
        <f t="shared" si="16"/>
        <v>746645.33988095226</v>
      </c>
      <c r="AJ7" s="4">
        <f t="shared" si="17"/>
        <v>256346.65213392835</v>
      </c>
      <c r="AK7" s="4">
        <f t="shared" si="18"/>
        <v>273849.59999999998</v>
      </c>
      <c r="AL7" s="4">
        <f t="shared" si="19"/>
        <v>42000</v>
      </c>
      <c r="AM7" s="4">
        <f t="shared" si="20"/>
        <v>8969.5249999999996</v>
      </c>
      <c r="AN7" s="4">
        <f t="shared" si="21"/>
        <v>15162.727272727272</v>
      </c>
      <c r="AO7" s="4">
        <f t="shared" si="22"/>
        <v>0</v>
      </c>
      <c r="AP7" s="4">
        <v>0</v>
      </c>
      <c r="AQ7" s="4">
        <v>0</v>
      </c>
      <c r="AR7" s="4">
        <f t="shared" si="23"/>
        <v>0</v>
      </c>
      <c r="AS7" s="4">
        <f t="shared" ref="AS7:AS70" si="31">SUM(AI7:AR7)</f>
        <v>1342973.8442876078</v>
      </c>
      <c r="AT7" s="4">
        <v>0</v>
      </c>
      <c r="AU7" s="4">
        <f t="shared" ref="AU7:AU70" si="32">+AS7*(1+AT7)</f>
        <v>1342973.8442876078</v>
      </c>
      <c r="AV7" s="18">
        <f t="shared" ref="AV7:AV70" si="33">IF(AU7&gt;0,1,0)</f>
        <v>1</v>
      </c>
      <c r="AW7" s="105"/>
      <c r="AX7" s="103"/>
      <c r="AY7" s="107">
        <f t="shared" si="24"/>
        <v>1342973.8442876078</v>
      </c>
      <c r="AZ7" s="7"/>
      <c r="BA7" s="7"/>
      <c r="BB7" s="7"/>
      <c r="BC7" s="7"/>
      <c r="BD7" s="7"/>
      <c r="BE7" s="7"/>
    </row>
    <row r="8" spans="1:58" x14ac:dyDescent="0.25">
      <c r="A8" s="22" t="s">
        <v>1502</v>
      </c>
      <c r="B8" s="23">
        <v>25</v>
      </c>
      <c r="C8" s="22" t="s">
        <v>1506</v>
      </c>
      <c r="D8" s="48">
        <v>250006954</v>
      </c>
      <c r="E8" s="22" t="s">
        <v>899</v>
      </c>
      <c r="F8" s="22" t="s">
        <v>1504</v>
      </c>
      <c r="I8" s="1" t="s">
        <v>458</v>
      </c>
      <c r="J8" s="33">
        <v>44046</v>
      </c>
      <c r="K8" s="33">
        <f t="shared" si="25"/>
        <v>33078.550139471976</v>
      </c>
      <c r="L8" s="33">
        <v>5128</v>
      </c>
      <c r="M8" s="33">
        <f t="shared" si="26"/>
        <v>1</v>
      </c>
      <c r="N8" s="32">
        <v>0</v>
      </c>
      <c r="O8" s="33" t="s">
        <v>11</v>
      </c>
      <c r="P8" s="33" t="str">
        <f t="shared" si="2"/>
        <v/>
      </c>
      <c r="Q8" s="36">
        <f t="shared" si="3"/>
        <v>2.9705952380952385</v>
      </c>
      <c r="R8" s="6">
        <f t="shared" si="4"/>
        <v>5.7017759523809515</v>
      </c>
      <c r="S8" s="6">
        <f t="shared" si="5"/>
        <v>0</v>
      </c>
      <c r="T8" s="6">
        <f t="shared" si="27"/>
        <v>2.731180714285713</v>
      </c>
      <c r="U8" s="6">
        <f t="shared" si="6"/>
        <v>5.7017759523809515</v>
      </c>
      <c r="V8" s="6">
        <f t="shared" si="7"/>
        <v>5.8990178571428569</v>
      </c>
      <c r="W8" s="6">
        <f t="shared" si="8"/>
        <v>9.2331785714285708</v>
      </c>
      <c r="X8" s="6">
        <f t="shared" si="9"/>
        <v>0</v>
      </c>
      <c r="Y8" s="6">
        <f t="shared" si="28"/>
        <v>3.3341607142857139</v>
      </c>
      <c r="Z8" s="6">
        <f t="shared" si="10"/>
        <v>9.2331785714285708</v>
      </c>
      <c r="AA8" s="4">
        <f t="shared" si="11"/>
        <v>2.666666666666667</v>
      </c>
      <c r="AB8" s="44">
        <f t="shared" si="12"/>
        <v>3</v>
      </c>
      <c r="AC8" s="6">
        <f t="shared" si="13"/>
        <v>0.33333333333333337</v>
      </c>
      <c r="AD8" s="4">
        <f t="shared" si="29"/>
        <v>1</v>
      </c>
      <c r="AF8" s="4">
        <f t="shared" si="14"/>
        <v>0</v>
      </c>
      <c r="AG8" s="4">
        <f t="shared" si="15"/>
        <v>0</v>
      </c>
      <c r="AH8" s="4">
        <f t="shared" si="30"/>
        <v>0</v>
      </c>
      <c r="AI8" s="4">
        <f t="shared" si="16"/>
        <v>1939138.3071428563</v>
      </c>
      <c r="AJ8" s="4">
        <f t="shared" si="17"/>
        <v>989063.43875357136</v>
      </c>
      <c r="AK8" s="4">
        <f t="shared" si="18"/>
        <v>730265.59999999998</v>
      </c>
      <c r="AL8" s="4">
        <f t="shared" si="19"/>
        <v>126000</v>
      </c>
      <c r="AM8" s="4">
        <f t="shared" si="20"/>
        <v>23918.733333333334</v>
      </c>
      <c r="AN8" s="4">
        <f t="shared" si="21"/>
        <v>60603.636363636368</v>
      </c>
      <c r="AO8" s="4">
        <f t="shared" si="22"/>
        <v>357113.91999999993</v>
      </c>
      <c r="AP8" s="4">
        <v>0</v>
      </c>
      <c r="AQ8" s="4">
        <v>0</v>
      </c>
      <c r="AR8" s="4">
        <f t="shared" si="23"/>
        <v>632679.83880308433</v>
      </c>
      <c r="AS8" s="4">
        <f t="shared" si="31"/>
        <v>4858783.4743964821</v>
      </c>
      <c r="AT8" s="4">
        <v>0</v>
      </c>
      <c r="AU8" s="4">
        <f t="shared" si="32"/>
        <v>4858783.4743964821</v>
      </c>
      <c r="AV8" s="18">
        <f t="shared" si="33"/>
        <v>1</v>
      </c>
      <c r="AW8" s="105"/>
      <c r="AX8" s="103"/>
      <c r="AY8" s="107">
        <f t="shared" si="24"/>
        <v>4858783.4743964821</v>
      </c>
      <c r="AZ8" s="7"/>
      <c r="BA8" s="7"/>
      <c r="BB8" s="7"/>
      <c r="BC8" s="7"/>
      <c r="BD8" s="7"/>
      <c r="BE8" s="7"/>
      <c r="BF8" s="7"/>
    </row>
    <row r="9" spans="1:58" x14ac:dyDescent="0.25">
      <c r="A9" s="22" t="s">
        <v>1502</v>
      </c>
      <c r="B9" s="23">
        <v>39</v>
      </c>
      <c r="C9" s="22" t="s">
        <v>1507</v>
      </c>
      <c r="D9" s="48">
        <v>390000040</v>
      </c>
      <c r="E9" s="22" t="s">
        <v>1018</v>
      </c>
      <c r="F9" s="22" t="s">
        <v>1504</v>
      </c>
      <c r="I9" s="1" t="s">
        <v>373</v>
      </c>
      <c r="J9" s="33">
        <v>26397</v>
      </c>
      <c r="K9" s="33">
        <f t="shared" si="25"/>
        <v>19824.149480807377</v>
      </c>
      <c r="L9" s="33">
        <v>1679</v>
      </c>
      <c r="M9" s="33">
        <f t="shared" si="26"/>
        <v>1</v>
      </c>
      <c r="N9" s="32">
        <v>0</v>
      </c>
      <c r="O9" s="33" t="s">
        <v>11</v>
      </c>
      <c r="P9" s="33" t="str">
        <f t="shared" si="2"/>
        <v/>
      </c>
      <c r="Q9" s="36">
        <f t="shared" si="3"/>
        <v>1.9200595238095242</v>
      </c>
      <c r="R9" s="6">
        <f t="shared" si="4"/>
        <v>3.1412352976190476</v>
      </c>
      <c r="S9" s="6">
        <f t="shared" si="5"/>
        <v>0</v>
      </c>
      <c r="T9" s="6">
        <f t="shared" si="27"/>
        <v>1.2211757738095235</v>
      </c>
      <c r="U9" s="6">
        <f t="shared" si="6"/>
        <v>3.1412352976190476</v>
      </c>
      <c r="V9" s="6">
        <f t="shared" si="7"/>
        <v>3.5353124999999999</v>
      </c>
      <c r="W9" s="6">
        <f t="shared" si="8"/>
        <v>4.6709404761904763</v>
      </c>
      <c r="X9" s="6">
        <f t="shared" si="9"/>
        <v>0</v>
      </c>
      <c r="Y9" s="6">
        <f t="shared" si="28"/>
        <v>1.1356279761904764</v>
      </c>
      <c r="Z9" s="6">
        <f t="shared" si="10"/>
        <v>4.6709404761904763</v>
      </c>
      <c r="AA9" s="4">
        <f t="shared" si="11"/>
        <v>1</v>
      </c>
      <c r="AB9" s="44">
        <f t="shared" si="12"/>
        <v>1</v>
      </c>
      <c r="AC9" s="6">
        <f t="shared" si="13"/>
        <v>0.125</v>
      </c>
      <c r="AD9" s="4">
        <f t="shared" si="29"/>
        <v>0</v>
      </c>
      <c r="AF9" s="4">
        <f t="shared" si="14"/>
        <v>0</v>
      </c>
      <c r="AG9" s="4">
        <f t="shared" si="15"/>
        <v>0</v>
      </c>
      <c r="AH9" s="4">
        <f t="shared" si="30"/>
        <v>0</v>
      </c>
      <c r="AI9" s="4">
        <f t="shared" si="16"/>
        <v>867034.79940476164</v>
      </c>
      <c r="AJ9" s="4">
        <f t="shared" si="17"/>
        <v>336878.81524821435</v>
      </c>
      <c r="AK9" s="4">
        <f t="shared" si="18"/>
        <v>273849.59999999998</v>
      </c>
      <c r="AL9" s="4">
        <f t="shared" si="19"/>
        <v>42000</v>
      </c>
      <c r="AM9" s="4">
        <f t="shared" si="20"/>
        <v>8969.5249999999996</v>
      </c>
      <c r="AN9" s="4">
        <f t="shared" si="21"/>
        <v>19842.727272727272</v>
      </c>
      <c r="AO9" s="4">
        <f t="shared" si="22"/>
        <v>0</v>
      </c>
      <c r="AP9" s="4">
        <v>0</v>
      </c>
      <c r="AQ9" s="4">
        <v>0</v>
      </c>
      <c r="AR9" s="4">
        <f t="shared" si="23"/>
        <v>0</v>
      </c>
      <c r="AS9" s="4">
        <f t="shared" si="31"/>
        <v>1548575.4669257032</v>
      </c>
      <c r="AT9" s="4">
        <v>0</v>
      </c>
      <c r="AU9" s="4">
        <f t="shared" si="32"/>
        <v>1548575.4669257032</v>
      </c>
      <c r="AV9" s="18">
        <f t="shared" si="33"/>
        <v>1</v>
      </c>
      <c r="AW9" s="105"/>
      <c r="AX9" s="103"/>
      <c r="AY9" s="107">
        <f t="shared" si="24"/>
        <v>1548575.4669257032</v>
      </c>
      <c r="AZ9" s="7"/>
      <c r="BA9" s="7"/>
      <c r="BB9" s="7"/>
      <c r="BC9" s="7"/>
      <c r="BD9" s="7"/>
      <c r="BE9" s="7"/>
      <c r="BF9" s="7"/>
    </row>
    <row r="10" spans="1:58" x14ac:dyDescent="0.25">
      <c r="A10" s="22" t="s">
        <v>1502</v>
      </c>
      <c r="B10" s="23">
        <v>39</v>
      </c>
      <c r="C10" s="22" t="s">
        <v>1508</v>
      </c>
      <c r="D10" s="48">
        <v>390000057</v>
      </c>
      <c r="E10" s="22" t="s">
        <v>1509</v>
      </c>
      <c r="F10" s="22" t="s">
        <v>1504</v>
      </c>
      <c r="I10" s="1" t="s">
        <v>1510</v>
      </c>
      <c r="J10" s="33">
        <v>0</v>
      </c>
      <c r="K10" s="33">
        <f t="shared" si="25"/>
        <v>0</v>
      </c>
      <c r="L10" s="33">
        <v>0</v>
      </c>
      <c r="M10" s="33">
        <f t="shared" si="26"/>
        <v>0</v>
      </c>
      <c r="N10" s="5">
        <v>0</v>
      </c>
      <c r="O10" s="1" t="s">
        <v>1510</v>
      </c>
      <c r="P10" s="33" t="str">
        <f t="shared" si="2"/>
        <v/>
      </c>
      <c r="Q10" s="36">
        <f t="shared" si="3"/>
        <v>0</v>
      </c>
      <c r="R10" s="6">
        <f t="shared" si="4"/>
        <v>0</v>
      </c>
      <c r="S10" s="6">
        <f t="shared" si="5"/>
        <v>0</v>
      </c>
      <c r="T10" s="6">
        <f t="shared" si="27"/>
        <v>0</v>
      </c>
      <c r="U10" s="6">
        <f t="shared" si="6"/>
        <v>0</v>
      </c>
      <c r="V10" s="6">
        <f t="shared" si="7"/>
        <v>0</v>
      </c>
      <c r="W10" s="6">
        <f t="shared" si="8"/>
        <v>0</v>
      </c>
      <c r="X10" s="6">
        <f t="shared" si="9"/>
        <v>0</v>
      </c>
      <c r="Y10" s="6">
        <f t="shared" si="28"/>
        <v>0</v>
      </c>
      <c r="Z10" s="6">
        <f t="shared" si="10"/>
        <v>0</v>
      </c>
      <c r="AA10" s="4">
        <f t="shared" si="11"/>
        <v>0</v>
      </c>
      <c r="AB10" s="44">
        <f t="shared" si="12"/>
        <v>0</v>
      </c>
      <c r="AC10" s="6">
        <f t="shared" si="13"/>
        <v>0</v>
      </c>
      <c r="AD10" s="4">
        <f t="shared" si="29"/>
        <v>0</v>
      </c>
      <c r="AF10" s="4">
        <f t="shared" si="14"/>
        <v>0</v>
      </c>
      <c r="AG10" s="4">
        <f t="shared" si="15"/>
        <v>0</v>
      </c>
      <c r="AH10" s="4">
        <f t="shared" si="30"/>
        <v>0</v>
      </c>
      <c r="AI10" s="4">
        <f t="shared" si="16"/>
        <v>0</v>
      </c>
      <c r="AJ10" s="4">
        <f t="shared" si="17"/>
        <v>0</v>
      </c>
      <c r="AK10" s="4">
        <f t="shared" si="18"/>
        <v>0</v>
      </c>
      <c r="AL10" s="4">
        <f t="shared" si="19"/>
        <v>0</v>
      </c>
      <c r="AM10" s="4">
        <f t="shared" si="20"/>
        <v>0</v>
      </c>
      <c r="AN10" s="4">
        <f t="shared" si="21"/>
        <v>0</v>
      </c>
      <c r="AO10" s="4">
        <f t="shared" si="22"/>
        <v>0</v>
      </c>
      <c r="AP10" s="4">
        <v>0</v>
      </c>
      <c r="AQ10" s="4">
        <v>0</v>
      </c>
      <c r="AR10" s="4">
        <f t="shared" si="23"/>
        <v>0</v>
      </c>
      <c r="AS10" s="4">
        <f t="shared" si="31"/>
        <v>0</v>
      </c>
      <c r="AT10" s="4">
        <v>0</v>
      </c>
      <c r="AU10" s="4">
        <f t="shared" si="32"/>
        <v>0</v>
      </c>
      <c r="AV10" s="18">
        <f t="shared" si="33"/>
        <v>0</v>
      </c>
      <c r="AW10" s="105"/>
      <c r="AX10" s="103"/>
      <c r="AY10" s="107">
        <f t="shared" si="24"/>
        <v>0</v>
      </c>
      <c r="AZ10" s="7"/>
      <c r="BA10" s="7"/>
      <c r="BB10" s="7"/>
      <c r="BC10" s="7"/>
      <c r="BD10" s="7"/>
      <c r="BE10" s="7"/>
      <c r="BF10" s="7"/>
    </row>
    <row r="11" spans="1:58" x14ac:dyDescent="0.25">
      <c r="A11" s="22" t="s">
        <v>1502</v>
      </c>
      <c r="B11" s="23">
        <v>39</v>
      </c>
      <c r="C11" s="22" t="s">
        <v>1511</v>
      </c>
      <c r="D11" s="48">
        <v>390000065</v>
      </c>
      <c r="E11" s="22" t="s">
        <v>1020</v>
      </c>
      <c r="F11" s="22" t="s">
        <v>1504</v>
      </c>
      <c r="I11" s="1" t="s">
        <v>372</v>
      </c>
      <c r="J11" s="33">
        <v>11998</v>
      </c>
      <c r="K11" s="33">
        <f t="shared" si="25"/>
        <v>9010.4991275799111</v>
      </c>
      <c r="L11" s="33">
        <v>424</v>
      </c>
      <c r="M11" s="33">
        <f t="shared" si="26"/>
        <v>1</v>
      </c>
      <c r="N11" s="32">
        <v>0</v>
      </c>
      <c r="O11" s="33" t="s">
        <v>11</v>
      </c>
      <c r="P11" s="33" t="str">
        <f t="shared" si="2"/>
        <v>Faible activité</v>
      </c>
      <c r="Q11" s="36">
        <f t="shared" si="3"/>
        <v>1.0629761904761905</v>
      </c>
      <c r="R11" s="6">
        <f t="shared" si="4"/>
        <v>2</v>
      </c>
      <c r="S11" s="6">
        <f t="shared" si="5"/>
        <v>0</v>
      </c>
      <c r="T11" s="6">
        <f t="shared" si="27"/>
        <v>0.93702380952380948</v>
      </c>
      <c r="U11" s="6">
        <f t="shared" si="6"/>
        <v>2</v>
      </c>
      <c r="V11" s="6">
        <f t="shared" si="7"/>
        <v>1.6068749999999998</v>
      </c>
      <c r="W11" s="6">
        <f t="shared" si="8"/>
        <v>2.1087023809523808</v>
      </c>
      <c r="X11" s="6">
        <f t="shared" si="9"/>
        <v>0</v>
      </c>
      <c r="Y11" s="6">
        <f t="shared" si="28"/>
        <v>0.501827380952381</v>
      </c>
      <c r="Z11" s="6">
        <f t="shared" si="10"/>
        <v>2.1087023809523808</v>
      </c>
      <c r="AA11" s="4">
        <f t="shared" si="11"/>
        <v>1</v>
      </c>
      <c r="AB11" s="44">
        <f t="shared" si="12"/>
        <v>1</v>
      </c>
      <c r="AC11" s="6">
        <f t="shared" si="13"/>
        <v>0.125</v>
      </c>
      <c r="AD11" s="4">
        <f t="shared" si="29"/>
        <v>0</v>
      </c>
      <c r="AF11" s="4">
        <f t="shared" si="14"/>
        <v>0</v>
      </c>
      <c r="AG11" s="4">
        <f t="shared" si="15"/>
        <v>-100000</v>
      </c>
      <c r="AH11" s="4">
        <f t="shared" si="30"/>
        <v>-100000</v>
      </c>
      <c r="AI11" s="4">
        <f t="shared" si="16"/>
        <v>565286.90476190473</v>
      </c>
      <c r="AJ11" s="4">
        <f t="shared" si="17"/>
        <v>148864.78415357144</v>
      </c>
      <c r="AK11" s="4">
        <f t="shared" si="18"/>
        <v>273849.59999999998</v>
      </c>
      <c r="AL11" s="4">
        <f t="shared" si="19"/>
        <v>42000</v>
      </c>
      <c r="AM11" s="4">
        <f t="shared" si="20"/>
        <v>8969.5249999999996</v>
      </c>
      <c r="AN11" s="4">
        <f t="shared" si="21"/>
        <v>5010.909090909091</v>
      </c>
      <c r="AO11" s="4">
        <f t="shared" si="22"/>
        <v>0</v>
      </c>
      <c r="AP11" s="4">
        <v>0</v>
      </c>
      <c r="AQ11" s="4">
        <v>0</v>
      </c>
      <c r="AR11" s="4">
        <f t="shared" si="23"/>
        <v>0</v>
      </c>
      <c r="AS11" s="4">
        <f t="shared" si="31"/>
        <v>1043981.7230063853</v>
      </c>
      <c r="AT11" s="4">
        <v>0</v>
      </c>
      <c r="AU11" s="4">
        <f t="shared" si="32"/>
        <v>1043981.7230063853</v>
      </c>
      <c r="AV11" s="18">
        <f t="shared" si="33"/>
        <v>1</v>
      </c>
      <c r="AW11" s="105"/>
      <c r="AX11" s="103"/>
      <c r="AY11" s="107">
        <f t="shared" si="24"/>
        <v>1043981.7230063853</v>
      </c>
      <c r="AZ11" s="7"/>
      <c r="BA11" s="7"/>
      <c r="BB11" s="7"/>
      <c r="BC11" s="7"/>
      <c r="BD11" s="7"/>
      <c r="BE11" s="7"/>
      <c r="BF11" s="7"/>
    </row>
    <row r="12" spans="1:58" x14ac:dyDescent="0.25">
      <c r="A12" s="22" t="s">
        <v>1502</v>
      </c>
      <c r="B12" s="23">
        <v>39</v>
      </c>
      <c r="C12" s="22" t="s">
        <v>648</v>
      </c>
      <c r="D12" s="48">
        <v>390000214</v>
      </c>
      <c r="E12" s="22" t="s">
        <v>1022</v>
      </c>
      <c r="F12" s="22" t="s">
        <v>1504</v>
      </c>
      <c r="I12" s="1" t="s">
        <v>371</v>
      </c>
      <c r="J12" s="33">
        <v>7624</v>
      </c>
      <c r="K12" s="33">
        <f t="shared" si="25"/>
        <v>5725.6247165085215</v>
      </c>
      <c r="L12" s="33">
        <v>512</v>
      </c>
      <c r="M12" s="33">
        <f t="shared" si="26"/>
        <v>1</v>
      </c>
      <c r="N12" s="32">
        <v>0</v>
      </c>
      <c r="O12" s="33" t="s">
        <v>11</v>
      </c>
      <c r="P12" s="33" t="str">
        <f t="shared" si="2"/>
        <v>Faible activité</v>
      </c>
      <c r="Q12" s="36">
        <f t="shared" si="3"/>
        <v>1</v>
      </c>
      <c r="R12" s="6">
        <f t="shared" si="4"/>
        <v>2</v>
      </c>
      <c r="S12" s="6">
        <f t="shared" si="5"/>
        <v>0</v>
      </c>
      <c r="T12" s="6">
        <f t="shared" si="27"/>
        <v>1</v>
      </c>
      <c r="U12" s="6">
        <f t="shared" si="6"/>
        <v>2</v>
      </c>
      <c r="V12" s="6">
        <f t="shared" si="7"/>
        <v>1.0210714285714286</v>
      </c>
      <c r="W12" s="6">
        <f t="shared" si="8"/>
        <v>2</v>
      </c>
      <c r="X12" s="6">
        <f t="shared" si="9"/>
        <v>0</v>
      </c>
      <c r="Y12" s="6">
        <f t="shared" si="28"/>
        <v>0.97892857142857137</v>
      </c>
      <c r="Z12" s="6">
        <f t="shared" si="10"/>
        <v>2</v>
      </c>
      <c r="AA12" s="4">
        <f t="shared" si="11"/>
        <v>1</v>
      </c>
      <c r="AB12" s="44">
        <f t="shared" si="12"/>
        <v>1</v>
      </c>
      <c r="AC12" s="6">
        <f t="shared" si="13"/>
        <v>0.125</v>
      </c>
      <c r="AD12" s="4">
        <f t="shared" si="29"/>
        <v>0</v>
      </c>
      <c r="AF12" s="4">
        <f t="shared" si="14"/>
        <v>0</v>
      </c>
      <c r="AG12" s="4">
        <f t="shared" si="15"/>
        <v>-100000</v>
      </c>
      <c r="AH12" s="4">
        <f t="shared" si="30"/>
        <v>-50000</v>
      </c>
      <c r="AI12" s="4">
        <f t="shared" si="16"/>
        <v>660000</v>
      </c>
      <c r="AJ12" s="4">
        <f t="shared" si="17"/>
        <v>290394.65764285717</v>
      </c>
      <c r="AK12" s="4">
        <f t="shared" si="18"/>
        <v>273849.59999999998</v>
      </c>
      <c r="AL12" s="4">
        <f t="shared" si="19"/>
        <v>42000</v>
      </c>
      <c r="AM12" s="4">
        <f t="shared" si="20"/>
        <v>8969.5249999999996</v>
      </c>
      <c r="AN12" s="4">
        <f t="shared" si="21"/>
        <v>6050.909090909091</v>
      </c>
      <c r="AO12" s="4">
        <f t="shared" si="22"/>
        <v>0</v>
      </c>
      <c r="AP12" s="4">
        <v>0</v>
      </c>
      <c r="AQ12" s="4">
        <v>0</v>
      </c>
      <c r="AR12" s="4">
        <f t="shared" si="23"/>
        <v>0</v>
      </c>
      <c r="AS12" s="4">
        <f t="shared" si="31"/>
        <v>1281264.6917337663</v>
      </c>
      <c r="AT12" s="4">
        <v>0</v>
      </c>
      <c r="AU12" s="4">
        <f t="shared" si="32"/>
        <v>1281264.6917337663</v>
      </c>
      <c r="AV12" s="18">
        <f t="shared" si="33"/>
        <v>1</v>
      </c>
      <c r="AW12" s="105"/>
      <c r="AX12" s="103"/>
      <c r="AY12" s="107">
        <f t="shared" si="24"/>
        <v>1281264.6917337663</v>
      </c>
      <c r="AZ12" s="7"/>
      <c r="BA12" s="7"/>
      <c r="BB12" s="7"/>
      <c r="BC12" s="7"/>
      <c r="BD12" s="7"/>
      <c r="BE12" s="7"/>
      <c r="BF12" s="7"/>
    </row>
    <row r="13" spans="1:58" x14ac:dyDescent="0.25">
      <c r="A13" s="22" t="s">
        <v>1502</v>
      </c>
      <c r="B13" s="23">
        <v>39</v>
      </c>
      <c r="C13" s="22" t="s">
        <v>649</v>
      </c>
      <c r="D13" s="48">
        <v>390000222</v>
      </c>
      <c r="E13" s="22" t="s">
        <v>1023</v>
      </c>
      <c r="F13" s="22" t="s">
        <v>1504</v>
      </c>
      <c r="I13" s="1" t="s">
        <v>370</v>
      </c>
      <c r="J13" s="33">
        <v>27112</v>
      </c>
      <c r="K13" s="33">
        <f t="shared" si="25"/>
        <v>20361.114548003545</v>
      </c>
      <c r="L13" s="33">
        <v>1518</v>
      </c>
      <c r="M13" s="33">
        <f t="shared" si="26"/>
        <v>1</v>
      </c>
      <c r="N13" s="32">
        <v>0</v>
      </c>
      <c r="O13" s="33" t="s">
        <v>11</v>
      </c>
      <c r="P13" s="33" t="str">
        <f t="shared" si="2"/>
        <v/>
      </c>
      <c r="Q13" s="36">
        <f t="shared" si="3"/>
        <v>1.9626190476190477</v>
      </c>
      <c r="R13" s="6">
        <f t="shared" si="4"/>
        <v>3.1197194047619043</v>
      </c>
      <c r="S13" s="6">
        <f t="shared" si="5"/>
        <v>0</v>
      </c>
      <c r="T13" s="6">
        <f t="shared" si="27"/>
        <v>1.1571003571428566</v>
      </c>
      <c r="U13" s="6">
        <f t="shared" si="6"/>
        <v>3.1197194047619043</v>
      </c>
      <c r="V13" s="6">
        <f t="shared" si="7"/>
        <v>3.6310714285714285</v>
      </c>
      <c r="W13" s="6">
        <f t="shared" si="8"/>
        <v>4.6320119047619048</v>
      </c>
      <c r="X13" s="6">
        <f t="shared" si="9"/>
        <v>0</v>
      </c>
      <c r="Y13" s="6">
        <f t="shared" si="28"/>
        <v>1.0009404761904763</v>
      </c>
      <c r="Z13" s="6">
        <f t="shared" si="10"/>
        <v>4.6320119047619048</v>
      </c>
      <c r="AA13" s="4">
        <f t="shared" si="11"/>
        <v>1</v>
      </c>
      <c r="AB13" s="44">
        <f t="shared" si="12"/>
        <v>1</v>
      </c>
      <c r="AC13" s="6">
        <f t="shared" si="13"/>
        <v>0.125</v>
      </c>
      <c r="AD13" s="4">
        <f t="shared" si="29"/>
        <v>0</v>
      </c>
      <c r="AF13" s="4">
        <f t="shared" si="14"/>
        <v>0</v>
      </c>
      <c r="AG13" s="4">
        <f t="shared" si="15"/>
        <v>0</v>
      </c>
      <c r="AH13" s="4">
        <f t="shared" si="30"/>
        <v>0</v>
      </c>
      <c r="AI13" s="4">
        <f t="shared" si="16"/>
        <v>821541.25357142824</v>
      </c>
      <c r="AJ13" s="4">
        <f t="shared" si="17"/>
        <v>296924.38793571433</v>
      </c>
      <c r="AK13" s="4">
        <f t="shared" si="18"/>
        <v>273849.59999999998</v>
      </c>
      <c r="AL13" s="4">
        <f t="shared" si="19"/>
        <v>42000</v>
      </c>
      <c r="AM13" s="4">
        <f t="shared" si="20"/>
        <v>8969.5249999999996</v>
      </c>
      <c r="AN13" s="4">
        <f t="shared" si="21"/>
        <v>17940</v>
      </c>
      <c r="AO13" s="4">
        <f t="shared" si="22"/>
        <v>0</v>
      </c>
      <c r="AP13" s="4">
        <v>0</v>
      </c>
      <c r="AQ13" s="4">
        <v>0</v>
      </c>
      <c r="AR13" s="4">
        <f t="shared" si="23"/>
        <v>0</v>
      </c>
      <c r="AS13" s="4">
        <f t="shared" si="31"/>
        <v>1461224.7665071427</v>
      </c>
      <c r="AT13" s="4">
        <v>0</v>
      </c>
      <c r="AU13" s="4">
        <f t="shared" si="32"/>
        <v>1461224.7665071427</v>
      </c>
      <c r="AV13" s="18">
        <f t="shared" si="33"/>
        <v>1</v>
      </c>
      <c r="AW13" s="105"/>
      <c r="AX13" s="103"/>
      <c r="AY13" s="107">
        <f t="shared" si="24"/>
        <v>1461224.7665071427</v>
      </c>
      <c r="AZ13" s="7"/>
      <c r="BA13" s="7"/>
      <c r="BB13" s="7"/>
      <c r="BC13" s="7"/>
      <c r="BD13" s="7"/>
      <c r="BE13" s="7"/>
      <c r="BF13" s="7"/>
    </row>
    <row r="14" spans="1:58" x14ac:dyDescent="0.25">
      <c r="A14" s="22" t="s">
        <v>1502</v>
      </c>
      <c r="B14" s="23">
        <v>39</v>
      </c>
      <c r="C14" s="22" t="s">
        <v>1512</v>
      </c>
      <c r="D14" s="48">
        <v>390005742</v>
      </c>
      <c r="E14" s="22" t="s">
        <v>1018</v>
      </c>
      <c r="F14" s="22" t="s">
        <v>1504</v>
      </c>
      <c r="I14" s="1" t="s">
        <v>373</v>
      </c>
      <c r="J14" s="33">
        <v>0</v>
      </c>
      <c r="K14" s="33">
        <f t="shared" si="25"/>
        <v>0</v>
      </c>
      <c r="L14" s="33">
        <v>340</v>
      </c>
      <c r="M14" s="33">
        <f t="shared" si="26"/>
        <v>1</v>
      </c>
      <c r="N14" s="32">
        <v>0</v>
      </c>
      <c r="O14" s="43" t="s">
        <v>10</v>
      </c>
      <c r="P14" s="33" t="str">
        <f t="shared" si="2"/>
        <v>Faible activité</v>
      </c>
      <c r="Q14" s="36">
        <f t="shared" si="3"/>
        <v>0</v>
      </c>
      <c r="R14" s="6">
        <f t="shared" si="4"/>
        <v>0</v>
      </c>
      <c r="S14" s="6">
        <f t="shared" si="5"/>
        <v>1</v>
      </c>
      <c r="T14" s="6">
        <f t="shared" si="27"/>
        <v>1</v>
      </c>
      <c r="U14" s="6">
        <f t="shared" si="6"/>
        <v>1</v>
      </c>
      <c r="V14" s="6">
        <f t="shared" si="7"/>
        <v>0</v>
      </c>
      <c r="W14" s="6">
        <f t="shared" si="8"/>
        <v>0</v>
      </c>
      <c r="X14" s="6">
        <f t="shared" si="9"/>
        <v>1</v>
      </c>
      <c r="Y14" s="6">
        <f t="shared" si="28"/>
        <v>1</v>
      </c>
      <c r="Z14" s="6">
        <f t="shared" si="10"/>
        <v>1</v>
      </c>
      <c r="AA14" s="4">
        <f t="shared" si="11"/>
        <v>1</v>
      </c>
      <c r="AB14" s="44">
        <f t="shared" si="12"/>
        <v>1</v>
      </c>
      <c r="AC14" s="6">
        <f t="shared" si="13"/>
        <v>0.125</v>
      </c>
      <c r="AD14" s="4">
        <f t="shared" si="29"/>
        <v>0</v>
      </c>
      <c r="AF14" s="4">
        <f t="shared" si="14"/>
        <v>-50000</v>
      </c>
      <c r="AG14" s="4">
        <f t="shared" si="15"/>
        <v>0</v>
      </c>
      <c r="AH14" s="4">
        <f t="shared" si="30"/>
        <v>-50000</v>
      </c>
      <c r="AI14" s="4">
        <f t="shared" si="16"/>
        <v>660000</v>
      </c>
      <c r="AJ14" s="4">
        <f t="shared" si="17"/>
        <v>296645.40000000002</v>
      </c>
      <c r="AK14" s="4">
        <f t="shared" si="18"/>
        <v>273849.59999999998</v>
      </c>
      <c r="AL14" s="4">
        <f t="shared" si="19"/>
        <v>42000</v>
      </c>
      <c r="AM14" s="4">
        <f t="shared" si="20"/>
        <v>8969.5249999999996</v>
      </c>
      <c r="AN14" s="4">
        <f t="shared" si="21"/>
        <v>4018.181818181818</v>
      </c>
      <c r="AO14" s="4">
        <f t="shared" si="22"/>
        <v>0</v>
      </c>
      <c r="AP14" s="4">
        <v>0</v>
      </c>
      <c r="AQ14" s="4">
        <v>0</v>
      </c>
      <c r="AR14" s="4">
        <f t="shared" si="23"/>
        <v>0</v>
      </c>
      <c r="AS14" s="4">
        <f t="shared" si="31"/>
        <v>1285482.7068181818</v>
      </c>
      <c r="AT14" s="4">
        <v>0</v>
      </c>
      <c r="AU14" s="4">
        <f t="shared" si="32"/>
        <v>1285482.7068181818</v>
      </c>
      <c r="AV14" s="18">
        <f t="shared" si="33"/>
        <v>1</v>
      </c>
      <c r="AW14" s="105"/>
      <c r="AX14" s="103"/>
      <c r="AY14" s="107">
        <f t="shared" si="24"/>
        <v>1285482.7068181818</v>
      </c>
      <c r="AZ14" s="7"/>
      <c r="BA14" s="7"/>
      <c r="BB14" s="7"/>
      <c r="BC14" s="7"/>
      <c r="BD14" s="7"/>
      <c r="BE14" s="7"/>
      <c r="BF14" s="7"/>
    </row>
    <row r="15" spans="1:58" x14ac:dyDescent="0.25">
      <c r="A15" s="22" t="s">
        <v>1502</v>
      </c>
      <c r="B15" s="23">
        <v>70</v>
      </c>
      <c r="C15" s="22" t="s">
        <v>1513</v>
      </c>
      <c r="D15" s="48">
        <v>700000011</v>
      </c>
      <c r="E15" s="22" t="s">
        <v>1252</v>
      </c>
      <c r="F15" s="22" t="s">
        <v>1504</v>
      </c>
      <c r="I15" s="1" t="s">
        <v>197</v>
      </c>
      <c r="J15" s="33">
        <v>10543</v>
      </c>
      <c r="K15" s="33">
        <f t="shared" si="25"/>
        <v>7917.7939908380567</v>
      </c>
      <c r="L15" s="33">
        <v>816</v>
      </c>
      <c r="M15" s="33">
        <f t="shared" si="26"/>
        <v>1</v>
      </c>
      <c r="N15" s="32">
        <v>0</v>
      </c>
      <c r="O15" s="33" t="s">
        <v>11</v>
      </c>
      <c r="P15" s="33" t="str">
        <f t="shared" si="2"/>
        <v>Faible activité</v>
      </c>
      <c r="Q15" s="36">
        <f t="shared" si="3"/>
        <v>1</v>
      </c>
      <c r="R15" s="6">
        <f t="shared" si="4"/>
        <v>2</v>
      </c>
      <c r="S15" s="6">
        <f t="shared" si="5"/>
        <v>0</v>
      </c>
      <c r="T15" s="6">
        <f t="shared" si="27"/>
        <v>1</v>
      </c>
      <c r="U15" s="6">
        <f t="shared" si="6"/>
        <v>2</v>
      </c>
      <c r="V15" s="6">
        <f t="shared" si="7"/>
        <v>1.4120089285714286</v>
      </c>
      <c r="W15" s="6">
        <f t="shared" si="8"/>
        <v>2.2358154761904765</v>
      </c>
      <c r="X15" s="6">
        <f t="shared" si="9"/>
        <v>0</v>
      </c>
      <c r="Y15" s="6">
        <f t="shared" si="28"/>
        <v>0.82380654761904792</v>
      </c>
      <c r="Z15" s="6">
        <f t="shared" si="10"/>
        <v>2.2358154761904765</v>
      </c>
      <c r="AA15" s="4">
        <f t="shared" si="11"/>
        <v>1</v>
      </c>
      <c r="AB15" s="44">
        <f t="shared" si="12"/>
        <v>1</v>
      </c>
      <c r="AC15" s="6">
        <f t="shared" si="13"/>
        <v>0.125</v>
      </c>
      <c r="AD15" s="4">
        <f t="shared" si="29"/>
        <v>0</v>
      </c>
      <c r="AF15" s="4">
        <f t="shared" si="14"/>
        <v>0</v>
      </c>
      <c r="AG15" s="4">
        <f t="shared" si="15"/>
        <v>-100000</v>
      </c>
      <c r="AH15" s="4">
        <f t="shared" si="30"/>
        <v>-50000</v>
      </c>
      <c r="AI15" s="4">
        <f t="shared" si="16"/>
        <v>660000</v>
      </c>
      <c r="AJ15" s="4">
        <f t="shared" si="17"/>
        <v>244378.42284107153</v>
      </c>
      <c r="AK15" s="4">
        <f t="shared" si="18"/>
        <v>273849.59999999998</v>
      </c>
      <c r="AL15" s="4">
        <f t="shared" si="19"/>
        <v>42000</v>
      </c>
      <c r="AM15" s="4">
        <f t="shared" si="20"/>
        <v>8969.5249999999996</v>
      </c>
      <c r="AN15" s="4">
        <f t="shared" si="21"/>
        <v>9643.636363636364</v>
      </c>
      <c r="AO15" s="4">
        <f t="shared" si="22"/>
        <v>0</v>
      </c>
      <c r="AP15" s="4">
        <v>0</v>
      </c>
      <c r="AQ15" s="4">
        <v>0</v>
      </c>
      <c r="AR15" s="4">
        <f t="shared" si="23"/>
        <v>0</v>
      </c>
      <c r="AS15" s="4">
        <f t="shared" si="31"/>
        <v>1238841.1842047079</v>
      </c>
      <c r="AT15" s="4">
        <v>0</v>
      </c>
      <c r="AU15" s="4">
        <f t="shared" si="32"/>
        <v>1238841.1842047079</v>
      </c>
      <c r="AV15" s="18">
        <f t="shared" si="33"/>
        <v>1</v>
      </c>
      <c r="AW15" s="105"/>
      <c r="AX15" s="103"/>
      <c r="AY15" s="107">
        <f t="shared" si="24"/>
        <v>1238841.1842047079</v>
      </c>
      <c r="AZ15" s="7"/>
      <c r="BA15" s="7"/>
      <c r="BB15" s="7"/>
      <c r="BC15" s="7"/>
      <c r="BD15" s="7"/>
      <c r="BE15" s="7"/>
      <c r="BF15" s="7"/>
    </row>
    <row r="16" spans="1:58" x14ac:dyDescent="0.25">
      <c r="A16" s="22" t="s">
        <v>1502</v>
      </c>
      <c r="B16" s="23">
        <v>70</v>
      </c>
      <c r="C16" s="22" t="s">
        <v>1514</v>
      </c>
      <c r="D16" s="48">
        <v>700000029</v>
      </c>
      <c r="E16" s="22" t="s">
        <v>1250</v>
      </c>
      <c r="F16" s="22" t="s">
        <v>1504</v>
      </c>
      <c r="I16" s="1" t="s">
        <v>198</v>
      </c>
      <c r="J16" s="33">
        <v>29253</v>
      </c>
      <c r="K16" s="33">
        <f t="shared" si="25"/>
        <v>21969.005749216132</v>
      </c>
      <c r="L16" s="33">
        <v>1374</v>
      </c>
      <c r="M16" s="33">
        <f t="shared" si="26"/>
        <v>1</v>
      </c>
      <c r="N16" s="32">
        <v>0</v>
      </c>
      <c r="O16" s="33" t="s">
        <v>11</v>
      </c>
      <c r="P16" s="33" t="str">
        <f t="shared" si="2"/>
        <v/>
      </c>
      <c r="Q16" s="36">
        <f t="shared" si="3"/>
        <v>2.0900595238095243</v>
      </c>
      <c r="R16" s="6">
        <f t="shared" si="4"/>
        <v>3.1961064285714285</v>
      </c>
      <c r="S16" s="6">
        <f t="shared" si="5"/>
        <v>0</v>
      </c>
      <c r="T16" s="6">
        <f t="shared" si="27"/>
        <v>1.1060469047619041</v>
      </c>
      <c r="U16" s="6">
        <f t="shared" si="6"/>
        <v>3.1961064285714285</v>
      </c>
      <c r="V16" s="6">
        <f t="shared" si="7"/>
        <v>3.9178125000000001</v>
      </c>
      <c r="W16" s="6">
        <f t="shared" si="8"/>
        <v>4.767005952380952</v>
      </c>
      <c r="X16" s="6">
        <f t="shared" si="9"/>
        <v>0</v>
      </c>
      <c r="Y16" s="6">
        <f t="shared" si="28"/>
        <v>0.8491934523809519</v>
      </c>
      <c r="Z16" s="6">
        <f t="shared" si="10"/>
        <v>4.767005952380952</v>
      </c>
      <c r="AA16" s="4">
        <f t="shared" si="11"/>
        <v>1</v>
      </c>
      <c r="AB16" s="44">
        <f t="shared" si="12"/>
        <v>1</v>
      </c>
      <c r="AC16" s="6">
        <f t="shared" si="13"/>
        <v>0.125</v>
      </c>
      <c r="AD16" s="4">
        <f t="shared" si="29"/>
        <v>0</v>
      </c>
      <c r="AF16" s="4">
        <f t="shared" si="14"/>
        <v>0</v>
      </c>
      <c r="AG16" s="4">
        <f t="shared" si="15"/>
        <v>0</v>
      </c>
      <c r="AH16" s="4">
        <f t="shared" si="30"/>
        <v>0</v>
      </c>
      <c r="AI16" s="4">
        <f t="shared" si="16"/>
        <v>785293.30238095194</v>
      </c>
      <c r="AJ16" s="4">
        <f t="shared" si="17"/>
        <v>251909.33135892844</v>
      </c>
      <c r="AK16" s="4">
        <f t="shared" si="18"/>
        <v>273849.59999999998</v>
      </c>
      <c r="AL16" s="4">
        <f t="shared" si="19"/>
        <v>42000</v>
      </c>
      <c r="AM16" s="4">
        <f t="shared" si="20"/>
        <v>8969.5249999999996</v>
      </c>
      <c r="AN16" s="4">
        <f t="shared" si="21"/>
        <v>16238.181818181818</v>
      </c>
      <c r="AO16" s="4">
        <f t="shared" si="22"/>
        <v>0</v>
      </c>
      <c r="AP16" s="4">
        <v>0</v>
      </c>
      <c r="AQ16" s="4">
        <v>0</v>
      </c>
      <c r="AR16" s="4">
        <f t="shared" si="23"/>
        <v>0</v>
      </c>
      <c r="AS16" s="4">
        <f t="shared" si="31"/>
        <v>1378259.9405580622</v>
      </c>
      <c r="AT16" s="4">
        <v>0</v>
      </c>
      <c r="AU16" s="4">
        <f t="shared" si="32"/>
        <v>1378259.9405580622</v>
      </c>
      <c r="AV16" s="18">
        <f t="shared" si="33"/>
        <v>1</v>
      </c>
      <c r="AW16" s="105"/>
      <c r="AX16" s="103"/>
      <c r="AY16" s="107">
        <f t="shared" si="24"/>
        <v>1378259.9405580622</v>
      </c>
      <c r="AZ16" s="7"/>
      <c r="BA16" s="7"/>
      <c r="BB16" s="7"/>
      <c r="BC16" s="7"/>
      <c r="BD16" s="7"/>
      <c r="BE16" s="7"/>
      <c r="BF16" s="7"/>
    </row>
    <row r="17" spans="1:58" x14ac:dyDescent="0.25">
      <c r="A17" s="22" t="s">
        <v>1502</v>
      </c>
      <c r="B17" s="23">
        <v>70</v>
      </c>
      <c r="C17" s="22" t="s">
        <v>1515</v>
      </c>
      <c r="D17" s="48">
        <v>700780059</v>
      </c>
      <c r="E17" s="22" t="s">
        <v>1250</v>
      </c>
      <c r="F17" s="22" t="s">
        <v>1504</v>
      </c>
      <c r="I17" s="1" t="s">
        <v>198</v>
      </c>
      <c r="J17" s="33">
        <v>0</v>
      </c>
      <c r="K17" s="33">
        <f t="shared" si="25"/>
        <v>0</v>
      </c>
      <c r="L17" s="33">
        <v>399</v>
      </c>
      <c r="M17" s="33">
        <f t="shared" si="26"/>
        <v>1</v>
      </c>
      <c r="N17" s="32">
        <v>0</v>
      </c>
      <c r="O17" s="33" t="s">
        <v>10</v>
      </c>
      <c r="P17" s="33" t="str">
        <f t="shared" si="2"/>
        <v>Faible activité</v>
      </c>
      <c r="Q17" s="36">
        <f t="shared" si="3"/>
        <v>0</v>
      </c>
      <c r="R17" s="6">
        <f t="shared" si="4"/>
        <v>0</v>
      </c>
      <c r="S17" s="6">
        <f t="shared" si="5"/>
        <v>1</v>
      </c>
      <c r="T17" s="6">
        <f t="shared" si="27"/>
        <v>1</v>
      </c>
      <c r="U17" s="6">
        <f t="shared" si="6"/>
        <v>1</v>
      </c>
      <c r="V17" s="6">
        <f t="shared" si="7"/>
        <v>0</v>
      </c>
      <c r="W17" s="6">
        <f t="shared" si="8"/>
        <v>0</v>
      </c>
      <c r="X17" s="6">
        <f t="shared" si="9"/>
        <v>1</v>
      </c>
      <c r="Y17" s="6">
        <f t="shared" si="28"/>
        <v>1</v>
      </c>
      <c r="Z17" s="6">
        <f t="shared" si="10"/>
        <v>1</v>
      </c>
      <c r="AA17" s="4">
        <f t="shared" si="11"/>
        <v>1</v>
      </c>
      <c r="AB17" s="44">
        <f t="shared" si="12"/>
        <v>1</v>
      </c>
      <c r="AC17" s="6">
        <f t="shared" si="13"/>
        <v>0.125</v>
      </c>
      <c r="AD17" s="4">
        <f t="shared" si="29"/>
        <v>0</v>
      </c>
      <c r="AF17" s="4">
        <f t="shared" si="14"/>
        <v>-50000</v>
      </c>
      <c r="AG17" s="4">
        <f t="shared" si="15"/>
        <v>0</v>
      </c>
      <c r="AH17" s="4">
        <f t="shared" si="30"/>
        <v>-50000</v>
      </c>
      <c r="AI17" s="4">
        <f t="shared" si="16"/>
        <v>660000</v>
      </c>
      <c r="AJ17" s="4">
        <f t="shared" si="17"/>
        <v>296645.40000000002</v>
      </c>
      <c r="AK17" s="4">
        <f t="shared" si="18"/>
        <v>273849.59999999998</v>
      </c>
      <c r="AL17" s="4">
        <f t="shared" si="19"/>
        <v>42000</v>
      </c>
      <c r="AM17" s="4">
        <f t="shared" si="20"/>
        <v>8969.5249999999996</v>
      </c>
      <c r="AN17" s="4">
        <f t="shared" si="21"/>
        <v>4715.454545454546</v>
      </c>
      <c r="AO17" s="4">
        <f t="shared" si="22"/>
        <v>0</v>
      </c>
      <c r="AP17" s="4">
        <v>-640000</v>
      </c>
      <c r="AQ17" s="4" t="s">
        <v>2324</v>
      </c>
      <c r="AR17" s="4">
        <f t="shared" si="23"/>
        <v>0</v>
      </c>
      <c r="AS17" s="4">
        <f t="shared" si="31"/>
        <v>646179.97954545449</v>
      </c>
      <c r="AT17" s="4">
        <v>0</v>
      </c>
      <c r="AU17" s="4">
        <f t="shared" si="32"/>
        <v>646179.97954545449</v>
      </c>
      <c r="AV17" s="18">
        <f t="shared" si="33"/>
        <v>1</v>
      </c>
      <c r="AW17" s="105"/>
      <c r="AX17" s="103"/>
      <c r="AY17" s="107">
        <f t="shared" si="24"/>
        <v>646179.97954545449</v>
      </c>
      <c r="AZ17" s="7"/>
      <c r="BA17" s="7"/>
      <c r="BB17" s="7"/>
      <c r="BC17" s="7"/>
      <c r="BD17" s="7"/>
      <c r="BE17" s="7"/>
      <c r="BF17" s="7"/>
    </row>
    <row r="18" spans="1:58" x14ac:dyDescent="0.25">
      <c r="A18" s="22" t="s">
        <v>1502</v>
      </c>
      <c r="B18" s="23">
        <v>70</v>
      </c>
      <c r="C18" s="22" t="s">
        <v>1516</v>
      </c>
      <c r="D18" s="48">
        <v>700780208</v>
      </c>
      <c r="E18" s="22" t="s">
        <v>1250</v>
      </c>
      <c r="F18" s="22" t="s">
        <v>1504</v>
      </c>
      <c r="I18" s="1" t="s">
        <v>198</v>
      </c>
      <c r="J18" s="33">
        <v>0</v>
      </c>
      <c r="K18" s="33">
        <f t="shared" si="25"/>
        <v>0</v>
      </c>
      <c r="L18" s="33">
        <v>926</v>
      </c>
      <c r="M18" s="33">
        <f t="shared" si="26"/>
        <v>1</v>
      </c>
      <c r="N18" s="32">
        <v>0</v>
      </c>
      <c r="O18" s="33" t="s">
        <v>10</v>
      </c>
      <c r="P18" s="33" t="str">
        <f t="shared" si="2"/>
        <v>Faible activité</v>
      </c>
      <c r="Q18" s="36">
        <f t="shared" si="3"/>
        <v>0</v>
      </c>
      <c r="R18" s="6">
        <f t="shared" si="4"/>
        <v>0</v>
      </c>
      <c r="S18" s="6">
        <f t="shared" si="5"/>
        <v>1</v>
      </c>
      <c r="T18" s="6">
        <f t="shared" si="27"/>
        <v>1</v>
      </c>
      <c r="U18" s="6">
        <f t="shared" si="6"/>
        <v>1</v>
      </c>
      <c r="V18" s="6">
        <f t="shared" si="7"/>
        <v>0</v>
      </c>
      <c r="W18" s="6">
        <f t="shared" si="8"/>
        <v>0</v>
      </c>
      <c r="X18" s="6">
        <f t="shared" si="9"/>
        <v>1</v>
      </c>
      <c r="Y18" s="6">
        <f t="shared" si="28"/>
        <v>1</v>
      </c>
      <c r="Z18" s="6">
        <f t="shared" si="10"/>
        <v>1</v>
      </c>
      <c r="AA18" s="4">
        <f t="shared" si="11"/>
        <v>1</v>
      </c>
      <c r="AB18" s="44">
        <f t="shared" si="12"/>
        <v>1</v>
      </c>
      <c r="AC18" s="6">
        <f t="shared" si="13"/>
        <v>0.125</v>
      </c>
      <c r="AD18" s="4">
        <f t="shared" si="29"/>
        <v>0</v>
      </c>
      <c r="AF18" s="4">
        <f t="shared" si="14"/>
        <v>-50000</v>
      </c>
      <c r="AG18" s="4">
        <f t="shared" si="15"/>
        <v>0</v>
      </c>
      <c r="AH18" s="4">
        <f t="shared" si="30"/>
        <v>-50000</v>
      </c>
      <c r="AI18" s="4">
        <f t="shared" si="16"/>
        <v>660000</v>
      </c>
      <c r="AJ18" s="4">
        <f t="shared" si="17"/>
        <v>296645.40000000002</v>
      </c>
      <c r="AK18" s="4">
        <f t="shared" si="18"/>
        <v>273849.59999999998</v>
      </c>
      <c r="AL18" s="4">
        <f t="shared" si="19"/>
        <v>42000</v>
      </c>
      <c r="AM18" s="4">
        <f t="shared" si="20"/>
        <v>8969.5249999999996</v>
      </c>
      <c r="AN18" s="4">
        <f t="shared" si="21"/>
        <v>10943.636363636364</v>
      </c>
      <c r="AO18" s="4">
        <f t="shared" si="22"/>
        <v>0</v>
      </c>
      <c r="AP18" s="4">
        <v>0</v>
      </c>
      <c r="AQ18" s="4">
        <v>0</v>
      </c>
      <c r="AR18" s="4">
        <f t="shared" si="23"/>
        <v>0</v>
      </c>
      <c r="AS18" s="4">
        <f t="shared" si="31"/>
        <v>1292408.1613636364</v>
      </c>
      <c r="AT18" s="4">
        <v>0</v>
      </c>
      <c r="AU18" s="4">
        <f t="shared" si="32"/>
        <v>1292408.1613636364</v>
      </c>
      <c r="AV18" s="18">
        <f t="shared" si="33"/>
        <v>1</v>
      </c>
      <c r="AW18" s="105"/>
      <c r="AX18" s="103"/>
      <c r="AY18" s="107">
        <f t="shared" si="24"/>
        <v>1292408.1613636364</v>
      </c>
      <c r="AZ18" s="7"/>
      <c r="BA18" s="7"/>
      <c r="BB18" s="7"/>
      <c r="BC18" s="7"/>
      <c r="BD18" s="7"/>
      <c r="BE18" s="7"/>
      <c r="BF18" s="7"/>
    </row>
    <row r="19" spans="1:58" x14ac:dyDescent="0.25">
      <c r="A19" s="22" t="s">
        <v>1502</v>
      </c>
      <c r="B19" s="23">
        <v>90</v>
      </c>
      <c r="C19" s="22" t="s">
        <v>1517</v>
      </c>
      <c r="D19" s="48">
        <v>900000167</v>
      </c>
      <c r="E19" s="22" t="s">
        <v>1420</v>
      </c>
      <c r="F19" s="22" t="s">
        <v>1504</v>
      </c>
      <c r="I19" s="1" t="s">
        <v>71</v>
      </c>
      <c r="J19" s="33">
        <v>36821</v>
      </c>
      <c r="K19" s="33">
        <f t="shared" si="25"/>
        <v>27652.574460461736</v>
      </c>
      <c r="L19" s="33">
        <v>2186</v>
      </c>
      <c r="M19" s="33">
        <f t="shared" si="26"/>
        <v>1</v>
      </c>
      <c r="N19" s="32">
        <v>0</v>
      </c>
      <c r="O19" s="33" t="s">
        <v>11</v>
      </c>
      <c r="P19" s="33" t="str">
        <f t="shared" si="2"/>
        <v/>
      </c>
      <c r="Q19" s="36">
        <f t="shared" si="3"/>
        <v>2.5405357142857143</v>
      </c>
      <c r="R19" s="6">
        <f t="shared" si="4"/>
        <v>4.0163042857142859</v>
      </c>
      <c r="S19" s="6">
        <f t="shared" si="5"/>
        <v>0</v>
      </c>
      <c r="T19" s="6">
        <f t="shared" si="27"/>
        <v>1.4757685714285715</v>
      </c>
      <c r="U19" s="6">
        <f t="shared" si="6"/>
        <v>4.0163042857142859</v>
      </c>
      <c r="V19" s="6">
        <f t="shared" si="7"/>
        <v>4.931383928571428</v>
      </c>
      <c r="W19" s="6">
        <f t="shared" si="8"/>
        <v>6.2270773809523803</v>
      </c>
      <c r="X19" s="6">
        <f t="shared" si="9"/>
        <v>0</v>
      </c>
      <c r="Y19" s="6">
        <f t="shared" si="28"/>
        <v>1.2956934523809522</v>
      </c>
      <c r="Z19" s="6">
        <f t="shared" si="10"/>
        <v>6.2270773809523803</v>
      </c>
      <c r="AA19" s="4">
        <f t="shared" si="11"/>
        <v>1.3333333333333333</v>
      </c>
      <c r="AB19" s="44">
        <f t="shared" si="12"/>
        <v>2</v>
      </c>
      <c r="AC19" s="6">
        <f t="shared" si="13"/>
        <v>0.16666666666666666</v>
      </c>
      <c r="AD19" s="4">
        <f t="shared" si="29"/>
        <v>0</v>
      </c>
      <c r="AF19" s="4">
        <f t="shared" si="14"/>
        <v>0</v>
      </c>
      <c r="AG19" s="4">
        <f t="shared" si="15"/>
        <v>0</v>
      </c>
      <c r="AH19" s="4">
        <f t="shared" si="30"/>
        <v>0</v>
      </c>
      <c r="AI19" s="4">
        <f t="shared" si="16"/>
        <v>1047795.6857142858</v>
      </c>
      <c r="AJ19" s="4">
        <f t="shared" si="17"/>
        <v>384361.50245892856</v>
      </c>
      <c r="AK19" s="4">
        <f t="shared" si="18"/>
        <v>365132.79999999993</v>
      </c>
      <c r="AL19" s="4">
        <f t="shared" si="19"/>
        <v>84000</v>
      </c>
      <c r="AM19" s="4">
        <f t="shared" si="20"/>
        <v>11959.366666666665</v>
      </c>
      <c r="AN19" s="4">
        <f t="shared" si="21"/>
        <v>25834.545454545456</v>
      </c>
      <c r="AO19" s="4">
        <f t="shared" si="22"/>
        <v>152233.03999999998</v>
      </c>
      <c r="AP19" s="4">
        <v>0</v>
      </c>
      <c r="AQ19" s="4">
        <v>0</v>
      </c>
      <c r="AR19" s="4">
        <f t="shared" si="23"/>
        <v>0</v>
      </c>
      <c r="AS19" s="4">
        <f t="shared" si="31"/>
        <v>2071316.9402944264</v>
      </c>
      <c r="AT19" s="4">
        <v>0</v>
      </c>
      <c r="AU19" s="4">
        <f t="shared" si="32"/>
        <v>2071316.9402944264</v>
      </c>
      <c r="AV19" s="18">
        <f t="shared" si="33"/>
        <v>1</v>
      </c>
      <c r="AW19" s="105"/>
      <c r="AX19" s="103"/>
      <c r="AY19" s="107">
        <f t="shared" si="24"/>
        <v>2071316.9402944264</v>
      </c>
      <c r="AZ19" s="7"/>
      <c r="BA19" s="7"/>
      <c r="BB19" s="7"/>
      <c r="BC19" s="7"/>
      <c r="BD19" s="7"/>
      <c r="BE19" s="7"/>
      <c r="BF19" s="7"/>
    </row>
    <row r="20" spans="1:58" x14ac:dyDescent="0.25">
      <c r="A20" s="22" t="s">
        <v>587</v>
      </c>
      <c r="B20" s="23">
        <v>8</v>
      </c>
      <c r="C20" s="22" t="s">
        <v>640</v>
      </c>
      <c r="D20" s="48">
        <v>80000110</v>
      </c>
      <c r="E20" s="22" t="s">
        <v>776</v>
      </c>
      <c r="F20" s="22" t="s">
        <v>1504</v>
      </c>
      <c r="I20" s="1" t="s">
        <v>540</v>
      </c>
      <c r="J20" s="33">
        <v>20614</v>
      </c>
      <c r="K20" s="33">
        <f t="shared" si="25"/>
        <v>15481.115937317243</v>
      </c>
      <c r="L20" s="33">
        <v>756</v>
      </c>
      <c r="M20" s="33">
        <f t="shared" si="26"/>
        <v>1</v>
      </c>
      <c r="N20" s="32">
        <v>0</v>
      </c>
      <c r="O20" s="33" t="s">
        <v>11</v>
      </c>
      <c r="P20" s="33" t="str">
        <f t="shared" si="2"/>
        <v/>
      </c>
      <c r="Q20" s="36">
        <f t="shared" si="3"/>
        <v>1.5758333333333334</v>
      </c>
      <c r="R20" s="6">
        <f t="shared" si="4"/>
        <v>2.3884947619047616</v>
      </c>
      <c r="S20" s="6">
        <f t="shared" si="5"/>
        <v>0</v>
      </c>
      <c r="T20" s="6">
        <f t="shared" si="27"/>
        <v>0.8126614285714282</v>
      </c>
      <c r="U20" s="6">
        <f t="shared" si="6"/>
        <v>2.3884947619047616</v>
      </c>
      <c r="V20" s="6">
        <f t="shared" si="7"/>
        <v>2.7608035714285712</v>
      </c>
      <c r="W20" s="6">
        <f t="shared" si="8"/>
        <v>3.3301547619047618</v>
      </c>
      <c r="X20" s="6">
        <f t="shared" si="9"/>
        <v>0</v>
      </c>
      <c r="Y20" s="6">
        <f t="shared" si="28"/>
        <v>0.56935119047619054</v>
      </c>
      <c r="Z20" s="6">
        <f t="shared" si="10"/>
        <v>3.3301547619047618</v>
      </c>
      <c r="AA20" s="4">
        <f t="shared" si="11"/>
        <v>1</v>
      </c>
      <c r="AB20" s="44">
        <f t="shared" si="12"/>
        <v>1</v>
      </c>
      <c r="AC20" s="6">
        <f t="shared" si="13"/>
        <v>0.125</v>
      </c>
      <c r="AD20" s="4">
        <f t="shared" si="29"/>
        <v>0</v>
      </c>
      <c r="AF20" s="4">
        <f t="shared" si="14"/>
        <v>0</v>
      </c>
      <c r="AG20" s="4">
        <f t="shared" si="15"/>
        <v>0</v>
      </c>
      <c r="AH20" s="4">
        <f t="shared" si="30"/>
        <v>0</v>
      </c>
      <c r="AI20" s="4">
        <f t="shared" si="16"/>
        <v>576989.61428571399</v>
      </c>
      <c r="AJ20" s="4">
        <f t="shared" si="17"/>
        <v>168895.41163928574</v>
      </c>
      <c r="AK20" s="4">
        <f t="shared" si="18"/>
        <v>273849.59999999998</v>
      </c>
      <c r="AL20" s="4">
        <f t="shared" si="19"/>
        <v>42000</v>
      </c>
      <c r="AM20" s="4">
        <f t="shared" si="20"/>
        <v>8969.5249999999996</v>
      </c>
      <c r="AN20" s="4">
        <f t="shared" si="21"/>
        <v>8934.545454545454</v>
      </c>
      <c r="AO20" s="4">
        <f t="shared" si="22"/>
        <v>0</v>
      </c>
      <c r="AP20" s="4">
        <v>0</v>
      </c>
      <c r="AQ20" s="4">
        <v>0</v>
      </c>
      <c r="AR20" s="4">
        <f t="shared" si="23"/>
        <v>0</v>
      </c>
      <c r="AS20" s="4">
        <f t="shared" si="31"/>
        <v>1079638.6963795451</v>
      </c>
      <c r="AT20" s="4">
        <v>0</v>
      </c>
      <c r="AU20" s="4">
        <f t="shared" si="32"/>
        <v>1079638.6963795451</v>
      </c>
      <c r="AV20" s="18">
        <f t="shared" si="33"/>
        <v>1</v>
      </c>
      <c r="AW20" s="105"/>
      <c r="AX20" s="103"/>
      <c r="AY20" s="107">
        <f t="shared" si="24"/>
        <v>1079638.6963795451</v>
      </c>
      <c r="AZ20" s="7"/>
      <c r="BA20" s="7"/>
      <c r="BB20" s="7"/>
      <c r="BC20" s="7"/>
      <c r="BD20" s="7"/>
      <c r="BE20" s="7"/>
      <c r="BF20" s="7"/>
    </row>
    <row r="21" spans="1:58" x14ac:dyDescent="0.25">
      <c r="A21" s="22" t="s">
        <v>587</v>
      </c>
      <c r="B21" s="23">
        <v>8</v>
      </c>
      <c r="C21" s="22" t="s">
        <v>1518</v>
      </c>
      <c r="D21" s="48">
        <v>80000219</v>
      </c>
      <c r="E21" s="22" t="s">
        <v>779</v>
      </c>
      <c r="F21" s="22" t="s">
        <v>1504</v>
      </c>
      <c r="I21" s="1" t="s">
        <v>538</v>
      </c>
      <c r="J21" s="33">
        <v>11699</v>
      </c>
      <c r="K21" s="33">
        <f t="shared" si="25"/>
        <v>8785.9500994796945</v>
      </c>
      <c r="L21" s="33">
        <v>461</v>
      </c>
      <c r="M21" s="33">
        <f t="shared" si="26"/>
        <v>1</v>
      </c>
      <c r="N21" s="32">
        <v>0</v>
      </c>
      <c r="O21" s="33" t="s">
        <v>11</v>
      </c>
      <c r="P21" s="33" t="str">
        <f t="shared" si="2"/>
        <v>Faible activité</v>
      </c>
      <c r="Q21" s="36">
        <f t="shared" si="3"/>
        <v>1.0451785714285715</v>
      </c>
      <c r="R21" s="6">
        <f t="shared" si="4"/>
        <v>2</v>
      </c>
      <c r="S21" s="6">
        <f t="shared" si="5"/>
        <v>0</v>
      </c>
      <c r="T21" s="6">
        <f t="shared" si="27"/>
        <v>0.95482142857142849</v>
      </c>
      <c r="U21" s="6">
        <f t="shared" si="6"/>
        <v>2</v>
      </c>
      <c r="V21" s="6">
        <f t="shared" si="7"/>
        <v>1.566830357142857</v>
      </c>
      <c r="W21" s="6">
        <f t="shared" si="8"/>
        <v>2.1024166666666666</v>
      </c>
      <c r="X21" s="6">
        <f t="shared" si="9"/>
        <v>0</v>
      </c>
      <c r="Y21" s="6">
        <f t="shared" si="28"/>
        <v>0.53558630952380959</v>
      </c>
      <c r="Z21" s="6">
        <f t="shared" si="10"/>
        <v>2.1024166666666666</v>
      </c>
      <c r="AA21" s="4">
        <f t="shared" si="11"/>
        <v>1</v>
      </c>
      <c r="AB21" s="44">
        <f t="shared" si="12"/>
        <v>1</v>
      </c>
      <c r="AC21" s="6">
        <f t="shared" si="13"/>
        <v>0.125</v>
      </c>
      <c r="AD21" s="4">
        <f t="shared" si="29"/>
        <v>0</v>
      </c>
      <c r="AF21" s="4">
        <f t="shared" si="14"/>
        <v>0</v>
      </c>
      <c r="AG21" s="4">
        <f t="shared" si="15"/>
        <v>-100000</v>
      </c>
      <c r="AH21" s="4">
        <f t="shared" si="30"/>
        <v>-50000</v>
      </c>
      <c r="AI21" s="4">
        <f t="shared" si="16"/>
        <v>627923.2142857142</v>
      </c>
      <c r="AJ21" s="4">
        <f t="shared" si="17"/>
        <v>158879.21502321432</v>
      </c>
      <c r="AK21" s="4">
        <f t="shared" si="18"/>
        <v>273849.59999999998</v>
      </c>
      <c r="AL21" s="4">
        <f t="shared" si="19"/>
        <v>42000</v>
      </c>
      <c r="AM21" s="4">
        <f t="shared" si="20"/>
        <v>8969.5249999999996</v>
      </c>
      <c r="AN21" s="4">
        <f t="shared" si="21"/>
        <v>5448.181818181818</v>
      </c>
      <c r="AO21" s="4">
        <f t="shared" si="22"/>
        <v>0</v>
      </c>
      <c r="AP21" s="4">
        <v>0</v>
      </c>
      <c r="AQ21" s="4">
        <v>0</v>
      </c>
      <c r="AR21" s="4">
        <f t="shared" si="23"/>
        <v>0</v>
      </c>
      <c r="AS21" s="4">
        <f t="shared" si="31"/>
        <v>1117069.7361271104</v>
      </c>
      <c r="AT21" s="4">
        <v>0</v>
      </c>
      <c r="AU21" s="4">
        <f t="shared" si="32"/>
        <v>1117069.7361271104</v>
      </c>
      <c r="AV21" s="18">
        <f t="shared" si="33"/>
        <v>1</v>
      </c>
      <c r="AW21" s="105"/>
      <c r="AX21" s="103"/>
      <c r="AY21" s="107">
        <f t="shared" si="24"/>
        <v>1117069.7361271104</v>
      </c>
      <c r="AZ21" s="7"/>
      <c r="BA21" s="7"/>
      <c r="BB21" s="7"/>
      <c r="BC21" s="7"/>
      <c r="BD21" s="7"/>
      <c r="BE21" s="7"/>
      <c r="BF21" s="7"/>
    </row>
    <row r="22" spans="1:58" x14ac:dyDescent="0.25">
      <c r="A22" s="22" t="s">
        <v>587</v>
      </c>
      <c r="B22" s="23">
        <v>8</v>
      </c>
      <c r="C22" s="22" t="s">
        <v>1519</v>
      </c>
      <c r="D22" s="48">
        <v>80000276</v>
      </c>
      <c r="E22" s="22" t="s">
        <v>779</v>
      </c>
      <c r="F22" s="22" t="s">
        <v>1504</v>
      </c>
      <c r="I22" s="1" t="s">
        <v>538</v>
      </c>
      <c r="J22" s="33">
        <v>6555</v>
      </c>
      <c r="K22" s="33">
        <f t="shared" si="25"/>
        <v>4922.8056160432006</v>
      </c>
      <c r="L22" s="33">
        <v>349</v>
      </c>
      <c r="M22" s="33">
        <f t="shared" si="26"/>
        <v>1</v>
      </c>
      <c r="N22" s="32">
        <v>0</v>
      </c>
      <c r="O22" s="33" t="s">
        <v>11</v>
      </c>
      <c r="P22" s="33" t="str">
        <f t="shared" si="2"/>
        <v>Faible activité</v>
      </c>
      <c r="Q22" s="36">
        <f t="shared" si="3"/>
        <v>1</v>
      </c>
      <c r="R22" s="6">
        <f t="shared" si="4"/>
        <v>2</v>
      </c>
      <c r="S22" s="6">
        <f t="shared" si="5"/>
        <v>0</v>
      </c>
      <c r="T22" s="6">
        <f t="shared" si="27"/>
        <v>1</v>
      </c>
      <c r="U22" s="6">
        <f t="shared" si="6"/>
        <v>2</v>
      </c>
      <c r="V22" s="6">
        <f t="shared" si="7"/>
        <v>1</v>
      </c>
      <c r="W22" s="6">
        <f t="shared" si="8"/>
        <v>2</v>
      </c>
      <c r="X22" s="6">
        <f t="shared" si="9"/>
        <v>0</v>
      </c>
      <c r="Y22" s="6">
        <f t="shared" si="28"/>
        <v>1</v>
      </c>
      <c r="Z22" s="6">
        <f t="shared" si="10"/>
        <v>2</v>
      </c>
      <c r="AA22" s="4">
        <f t="shared" si="11"/>
        <v>1</v>
      </c>
      <c r="AB22" s="44">
        <f t="shared" si="12"/>
        <v>1</v>
      </c>
      <c r="AC22" s="6">
        <f t="shared" si="13"/>
        <v>0.125</v>
      </c>
      <c r="AD22" s="4">
        <f t="shared" si="29"/>
        <v>0</v>
      </c>
      <c r="AF22" s="4">
        <f t="shared" si="14"/>
        <v>0</v>
      </c>
      <c r="AG22" s="4">
        <f t="shared" si="15"/>
        <v>-100000</v>
      </c>
      <c r="AH22" s="4">
        <f t="shared" si="30"/>
        <v>-50000</v>
      </c>
      <c r="AI22" s="4">
        <f t="shared" si="16"/>
        <v>660000</v>
      </c>
      <c r="AJ22" s="4">
        <f t="shared" si="17"/>
        <v>296645.40000000002</v>
      </c>
      <c r="AK22" s="4">
        <f t="shared" si="18"/>
        <v>273849.59999999998</v>
      </c>
      <c r="AL22" s="4">
        <f t="shared" si="19"/>
        <v>42000</v>
      </c>
      <c r="AM22" s="4">
        <f t="shared" si="20"/>
        <v>8969.5249999999996</v>
      </c>
      <c r="AN22" s="4">
        <f t="shared" si="21"/>
        <v>4124.545454545455</v>
      </c>
      <c r="AO22" s="4">
        <f t="shared" si="22"/>
        <v>0</v>
      </c>
      <c r="AP22" s="4">
        <v>0</v>
      </c>
      <c r="AQ22" s="4">
        <v>0</v>
      </c>
      <c r="AR22" s="4">
        <f t="shared" si="23"/>
        <v>0</v>
      </c>
      <c r="AS22" s="4">
        <f t="shared" si="31"/>
        <v>1285589.0704545453</v>
      </c>
      <c r="AT22" s="4">
        <v>0</v>
      </c>
      <c r="AU22" s="4">
        <f t="shared" si="32"/>
        <v>1285589.0704545453</v>
      </c>
      <c r="AV22" s="18">
        <f t="shared" si="33"/>
        <v>1</v>
      </c>
      <c r="AW22" s="105"/>
      <c r="AX22" s="103"/>
      <c r="AY22" s="107">
        <f t="shared" si="24"/>
        <v>1285589.0704545453</v>
      </c>
      <c r="AZ22" s="7"/>
      <c r="BA22" s="7"/>
      <c r="BB22" s="7"/>
      <c r="BC22" s="7"/>
      <c r="BD22" s="7"/>
      <c r="BE22" s="7"/>
      <c r="BF22" s="7"/>
    </row>
    <row r="23" spans="1:58" x14ac:dyDescent="0.25">
      <c r="A23" s="22" t="s">
        <v>587</v>
      </c>
      <c r="B23" s="23">
        <v>8</v>
      </c>
      <c r="C23" s="22" t="s">
        <v>1520</v>
      </c>
      <c r="D23" s="48">
        <v>80000284</v>
      </c>
      <c r="E23" s="22" t="s">
        <v>1521</v>
      </c>
      <c r="F23" s="22" t="s">
        <v>1504</v>
      </c>
      <c r="I23" s="1" t="s">
        <v>1510</v>
      </c>
      <c r="J23" s="33">
        <v>0</v>
      </c>
      <c r="K23" s="33">
        <f t="shared" si="25"/>
        <v>0</v>
      </c>
      <c r="L23" s="33">
        <v>0</v>
      </c>
      <c r="M23" s="33">
        <f t="shared" si="26"/>
        <v>0</v>
      </c>
      <c r="N23" s="5">
        <v>0</v>
      </c>
      <c r="O23" s="1" t="s">
        <v>1510</v>
      </c>
      <c r="P23" s="33" t="str">
        <f t="shared" si="2"/>
        <v/>
      </c>
      <c r="Q23" s="36">
        <f t="shared" si="3"/>
        <v>0</v>
      </c>
      <c r="R23" s="6">
        <f t="shared" si="4"/>
        <v>0</v>
      </c>
      <c r="S23" s="6">
        <f t="shared" si="5"/>
        <v>0</v>
      </c>
      <c r="T23" s="6">
        <f t="shared" si="27"/>
        <v>0</v>
      </c>
      <c r="U23" s="6">
        <f t="shared" si="6"/>
        <v>0</v>
      </c>
      <c r="V23" s="6">
        <f t="shared" si="7"/>
        <v>0</v>
      </c>
      <c r="W23" s="6">
        <f t="shared" si="8"/>
        <v>0</v>
      </c>
      <c r="X23" s="6">
        <f t="shared" si="9"/>
        <v>0</v>
      </c>
      <c r="Y23" s="6">
        <f t="shared" si="28"/>
        <v>0</v>
      </c>
      <c r="Z23" s="6">
        <f t="shared" si="10"/>
        <v>0</v>
      </c>
      <c r="AA23" s="4">
        <f t="shared" si="11"/>
        <v>0</v>
      </c>
      <c r="AB23" s="44">
        <f t="shared" si="12"/>
        <v>0</v>
      </c>
      <c r="AC23" s="6">
        <f t="shared" si="13"/>
        <v>0</v>
      </c>
      <c r="AD23" s="4">
        <f t="shared" si="29"/>
        <v>0</v>
      </c>
      <c r="AF23" s="4">
        <f t="shared" si="14"/>
        <v>0</v>
      </c>
      <c r="AG23" s="4">
        <f t="shared" si="15"/>
        <v>0</v>
      </c>
      <c r="AH23" s="4">
        <f t="shared" si="30"/>
        <v>0</v>
      </c>
      <c r="AI23" s="4">
        <f t="shared" si="16"/>
        <v>0</v>
      </c>
      <c r="AJ23" s="4">
        <f t="shared" si="17"/>
        <v>0</v>
      </c>
      <c r="AK23" s="4">
        <f t="shared" si="18"/>
        <v>0</v>
      </c>
      <c r="AL23" s="4">
        <f t="shared" si="19"/>
        <v>0</v>
      </c>
      <c r="AM23" s="4">
        <f t="shared" si="20"/>
        <v>0</v>
      </c>
      <c r="AN23" s="4">
        <f t="shared" si="21"/>
        <v>0</v>
      </c>
      <c r="AO23" s="4">
        <f t="shared" si="22"/>
        <v>0</v>
      </c>
      <c r="AP23" s="4">
        <v>0</v>
      </c>
      <c r="AQ23" s="4">
        <v>0</v>
      </c>
      <c r="AR23" s="4">
        <f t="shared" si="23"/>
        <v>0</v>
      </c>
      <c r="AS23" s="4">
        <f t="shared" si="31"/>
        <v>0</v>
      </c>
      <c r="AT23" s="4">
        <v>0</v>
      </c>
      <c r="AU23" s="4">
        <f t="shared" si="32"/>
        <v>0</v>
      </c>
      <c r="AV23" s="18">
        <f t="shared" si="33"/>
        <v>0</v>
      </c>
      <c r="AW23" s="105"/>
      <c r="AX23" s="103"/>
      <c r="AY23" s="107">
        <f t="shared" si="24"/>
        <v>0</v>
      </c>
      <c r="AZ23" s="7"/>
      <c r="BA23" s="7"/>
      <c r="BB23" s="7"/>
      <c r="BC23" s="7"/>
      <c r="BD23" s="7"/>
      <c r="BE23" s="7"/>
      <c r="BF23" s="7"/>
    </row>
    <row r="24" spans="1:58" x14ac:dyDescent="0.25">
      <c r="A24" s="22" t="s">
        <v>587</v>
      </c>
      <c r="B24" s="23">
        <v>8</v>
      </c>
      <c r="C24" s="22" t="s">
        <v>1522</v>
      </c>
      <c r="D24" s="48">
        <v>80000425</v>
      </c>
      <c r="E24" s="22" t="s">
        <v>777</v>
      </c>
      <c r="F24" s="22" t="s">
        <v>1504</v>
      </c>
      <c r="I24" s="1" t="s">
        <v>539</v>
      </c>
      <c r="J24" s="33">
        <v>49316</v>
      </c>
      <c r="K24" s="33">
        <f t="shared" si="25"/>
        <v>37036.320634750031</v>
      </c>
      <c r="L24" s="33">
        <v>2257</v>
      </c>
      <c r="M24" s="33">
        <f t="shared" si="26"/>
        <v>1</v>
      </c>
      <c r="N24" s="32">
        <v>0</v>
      </c>
      <c r="O24" s="33" t="s">
        <v>11</v>
      </c>
      <c r="P24" s="33" t="str">
        <f t="shared" si="2"/>
        <v/>
      </c>
      <c r="Q24" s="36">
        <f t="shared" si="3"/>
        <v>3.2842857142857143</v>
      </c>
      <c r="R24" s="6">
        <f t="shared" si="4"/>
        <v>4.84168744047619</v>
      </c>
      <c r="S24" s="6">
        <f t="shared" si="5"/>
        <v>0</v>
      </c>
      <c r="T24" s="6">
        <f t="shared" si="27"/>
        <v>1.5574017261904758</v>
      </c>
      <c r="U24" s="6">
        <f t="shared" si="6"/>
        <v>4.84168744047619</v>
      </c>
      <c r="V24" s="6">
        <f t="shared" si="7"/>
        <v>6.6048214285714284</v>
      </c>
      <c r="W24" s="6">
        <f t="shared" si="8"/>
        <v>7.6930297619047625</v>
      </c>
      <c r="X24" s="6">
        <f t="shared" si="9"/>
        <v>0</v>
      </c>
      <c r="Y24" s="6">
        <f t="shared" si="28"/>
        <v>1.0882083333333341</v>
      </c>
      <c r="Z24" s="6">
        <f t="shared" si="10"/>
        <v>7.6930297619047625</v>
      </c>
      <c r="AA24" s="4">
        <f t="shared" si="11"/>
        <v>1.3333333333333333</v>
      </c>
      <c r="AB24" s="44">
        <f t="shared" si="12"/>
        <v>2</v>
      </c>
      <c r="AC24" s="6">
        <f t="shared" si="13"/>
        <v>0.16666666666666666</v>
      </c>
      <c r="AD24" s="4">
        <f t="shared" si="29"/>
        <v>0</v>
      </c>
      <c r="AF24" s="4">
        <f t="shared" si="14"/>
        <v>0</v>
      </c>
      <c r="AG24" s="4">
        <f t="shared" si="15"/>
        <v>0</v>
      </c>
      <c r="AH24" s="4">
        <f t="shared" si="30"/>
        <v>0</v>
      </c>
      <c r="AI24" s="4">
        <f t="shared" si="16"/>
        <v>1105755.2255952379</v>
      </c>
      <c r="AJ24" s="4">
        <f t="shared" si="17"/>
        <v>322811.99632500025</v>
      </c>
      <c r="AK24" s="4">
        <f t="shared" si="18"/>
        <v>365132.79999999993</v>
      </c>
      <c r="AL24" s="4">
        <f t="shared" si="19"/>
        <v>84000</v>
      </c>
      <c r="AM24" s="4">
        <f t="shared" si="20"/>
        <v>11959.366666666665</v>
      </c>
      <c r="AN24" s="4">
        <f t="shared" si="21"/>
        <v>26673.636363636364</v>
      </c>
      <c r="AO24" s="4">
        <f t="shared" si="22"/>
        <v>157177.47999999998</v>
      </c>
      <c r="AP24" s="4">
        <v>0</v>
      </c>
      <c r="AQ24" s="4">
        <v>0</v>
      </c>
      <c r="AR24" s="4">
        <f t="shared" si="23"/>
        <v>0</v>
      </c>
      <c r="AS24" s="4">
        <f t="shared" si="31"/>
        <v>2073510.5049505413</v>
      </c>
      <c r="AT24" s="4">
        <v>0</v>
      </c>
      <c r="AU24" s="4">
        <f t="shared" si="32"/>
        <v>2073510.5049505413</v>
      </c>
      <c r="AV24" s="18">
        <f t="shared" si="33"/>
        <v>1</v>
      </c>
      <c r="AW24" s="105"/>
      <c r="AX24" s="103"/>
      <c r="AY24" s="107">
        <f t="shared" si="24"/>
        <v>2073510.5049505413</v>
      </c>
      <c r="AZ24" s="7"/>
      <c r="BA24" s="7"/>
      <c r="BB24" s="7"/>
      <c r="BC24" s="7"/>
      <c r="BD24" s="7"/>
      <c r="BE24" s="7"/>
      <c r="BF24" s="7"/>
    </row>
    <row r="25" spans="1:58" x14ac:dyDescent="0.25">
      <c r="A25" s="22" t="s">
        <v>587</v>
      </c>
      <c r="B25" s="23">
        <v>8</v>
      </c>
      <c r="C25" s="22" t="s">
        <v>1523</v>
      </c>
      <c r="D25" s="48">
        <v>80009814</v>
      </c>
      <c r="E25" s="22" t="s">
        <v>777</v>
      </c>
      <c r="F25" s="22">
        <v>0</v>
      </c>
      <c r="I25" s="1" t="s">
        <v>539</v>
      </c>
      <c r="J25" s="33">
        <v>0</v>
      </c>
      <c r="K25" s="33">
        <f t="shared" si="25"/>
        <v>0</v>
      </c>
      <c r="L25" s="33">
        <v>660</v>
      </c>
      <c r="M25" s="33">
        <f t="shared" si="26"/>
        <v>1</v>
      </c>
      <c r="N25" s="32">
        <v>0</v>
      </c>
      <c r="O25" s="33" t="s">
        <v>10</v>
      </c>
      <c r="P25" s="33" t="str">
        <f t="shared" si="2"/>
        <v>Faible activité</v>
      </c>
      <c r="Q25" s="36">
        <f t="shared" si="3"/>
        <v>0</v>
      </c>
      <c r="R25" s="6">
        <f t="shared" si="4"/>
        <v>0</v>
      </c>
      <c r="S25" s="6">
        <f t="shared" si="5"/>
        <v>1</v>
      </c>
      <c r="T25" s="6">
        <f t="shared" si="27"/>
        <v>1</v>
      </c>
      <c r="U25" s="6">
        <f t="shared" si="6"/>
        <v>1</v>
      </c>
      <c r="V25" s="6">
        <f t="shared" si="7"/>
        <v>0</v>
      </c>
      <c r="W25" s="6">
        <f t="shared" si="8"/>
        <v>0</v>
      </c>
      <c r="X25" s="6">
        <f t="shared" si="9"/>
        <v>1</v>
      </c>
      <c r="Y25" s="6">
        <f t="shared" si="28"/>
        <v>1</v>
      </c>
      <c r="Z25" s="6">
        <f t="shared" si="10"/>
        <v>1</v>
      </c>
      <c r="AA25" s="4">
        <f t="shared" si="11"/>
        <v>1</v>
      </c>
      <c r="AB25" s="44">
        <f t="shared" si="12"/>
        <v>1</v>
      </c>
      <c r="AC25" s="6">
        <f t="shared" si="13"/>
        <v>0.125</v>
      </c>
      <c r="AD25" s="4">
        <f t="shared" si="29"/>
        <v>0</v>
      </c>
      <c r="AF25" s="4">
        <f t="shared" si="14"/>
        <v>-50000</v>
      </c>
      <c r="AG25" s="4">
        <f t="shared" si="15"/>
        <v>0</v>
      </c>
      <c r="AH25" s="4">
        <f t="shared" si="30"/>
        <v>-50000</v>
      </c>
      <c r="AI25" s="4">
        <f t="shared" si="16"/>
        <v>660000</v>
      </c>
      <c r="AJ25" s="4">
        <f t="shared" si="17"/>
        <v>296645.40000000002</v>
      </c>
      <c r="AK25" s="4">
        <f t="shared" si="18"/>
        <v>273849.59999999998</v>
      </c>
      <c r="AL25" s="4">
        <f t="shared" si="19"/>
        <v>42000</v>
      </c>
      <c r="AM25" s="4">
        <f t="shared" si="20"/>
        <v>8969.5249999999996</v>
      </c>
      <c r="AN25" s="4">
        <f t="shared" si="21"/>
        <v>7800</v>
      </c>
      <c r="AO25" s="4">
        <f t="shared" si="22"/>
        <v>0</v>
      </c>
      <c r="AP25" s="4">
        <v>0</v>
      </c>
      <c r="AQ25" s="4">
        <v>0</v>
      </c>
      <c r="AR25" s="4">
        <f t="shared" si="23"/>
        <v>0</v>
      </c>
      <c r="AS25" s="4">
        <f t="shared" si="31"/>
        <v>1289264.5249999999</v>
      </c>
      <c r="AT25" s="4">
        <v>0</v>
      </c>
      <c r="AU25" s="4">
        <f t="shared" si="32"/>
        <v>1289264.5249999999</v>
      </c>
      <c r="AV25" s="18">
        <f t="shared" si="33"/>
        <v>1</v>
      </c>
      <c r="AW25" s="105"/>
      <c r="AX25" s="103"/>
      <c r="AY25" s="107">
        <f t="shared" si="24"/>
        <v>1289264.5249999999</v>
      </c>
      <c r="AZ25" s="7"/>
      <c r="BA25" s="7"/>
      <c r="BB25" s="7"/>
      <c r="BC25" s="7"/>
      <c r="BD25" s="7"/>
      <c r="BE25" s="7"/>
      <c r="BF25" s="7"/>
    </row>
    <row r="26" spans="1:58" x14ac:dyDescent="0.25">
      <c r="A26" s="22" t="s">
        <v>587</v>
      </c>
      <c r="B26" s="23">
        <v>10</v>
      </c>
      <c r="C26" s="22" t="s">
        <v>641</v>
      </c>
      <c r="D26" s="48">
        <v>100000090</v>
      </c>
      <c r="E26" s="22" t="s">
        <v>788</v>
      </c>
      <c r="F26" s="22" t="s">
        <v>1504</v>
      </c>
      <c r="I26" s="1" t="s">
        <v>534</v>
      </c>
      <c r="J26" s="33">
        <v>51202</v>
      </c>
      <c r="K26" s="33">
        <f t="shared" si="25"/>
        <v>38452.706811997552</v>
      </c>
      <c r="L26" s="33">
        <v>1989</v>
      </c>
      <c r="M26" s="33">
        <f t="shared" si="26"/>
        <v>1</v>
      </c>
      <c r="N26" s="32">
        <v>0</v>
      </c>
      <c r="O26" s="33" t="s">
        <v>11</v>
      </c>
      <c r="P26" s="33" t="str">
        <f t="shared" si="2"/>
        <v/>
      </c>
      <c r="Q26" s="36">
        <f t="shared" si="3"/>
        <v>3.3965476190476189</v>
      </c>
      <c r="R26" s="6">
        <f t="shared" si="4"/>
        <v>4.8501888690476189</v>
      </c>
      <c r="S26" s="6">
        <f t="shared" si="5"/>
        <v>0</v>
      </c>
      <c r="T26" s="6">
        <f t="shared" si="27"/>
        <v>1.45364125</v>
      </c>
      <c r="U26" s="6">
        <f t="shared" si="6"/>
        <v>4.8501888690476189</v>
      </c>
      <c r="V26" s="6">
        <f t="shared" si="7"/>
        <v>6.857410714285713</v>
      </c>
      <c r="W26" s="6">
        <f t="shared" si="8"/>
        <v>7.706922619047619</v>
      </c>
      <c r="X26" s="6">
        <f t="shared" si="9"/>
        <v>0</v>
      </c>
      <c r="Y26" s="6">
        <f t="shared" si="28"/>
        <v>0.84951190476190597</v>
      </c>
      <c r="Z26" s="6">
        <f t="shared" si="10"/>
        <v>7.706922619047619</v>
      </c>
      <c r="AA26" s="4">
        <f t="shared" si="11"/>
        <v>1.3333333333333333</v>
      </c>
      <c r="AB26" s="44">
        <f t="shared" si="12"/>
        <v>2</v>
      </c>
      <c r="AC26" s="6">
        <f t="shared" si="13"/>
        <v>0.16666666666666666</v>
      </c>
      <c r="AD26" s="4">
        <f t="shared" si="29"/>
        <v>0</v>
      </c>
      <c r="AF26" s="4">
        <f t="shared" si="14"/>
        <v>0</v>
      </c>
      <c r="AG26" s="4">
        <f t="shared" si="15"/>
        <v>0</v>
      </c>
      <c r="AH26" s="4">
        <f t="shared" si="30"/>
        <v>0</v>
      </c>
      <c r="AI26" s="4">
        <f t="shared" si="16"/>
        <v>1032085.2875</v>
      </c>
      <c r="AJ26" s="4">
        <f t="shared" si="17"/>
        <v>252003.79879285753</v>
      </c>
      <c r="AK26" s="4">
        <f t="shared" si="18"/>
        <v>365132.79999999993</v>
      </c>
      <c r="AL26" s="4">
        <f t="shared" si="19"/>
        <v>84000</v>
      </c>
      <c r="AM26" s="4">
        <f t="shared" si="20"/>
        <v>11959.366666666665</v>
      </c>
      <c r="AN26" s="4">
        <f t="shared" si="21"/>
        <v>23506.363636363636</v>
      </c>
      <c r="AO26" s="4">
        <f t="shared" si="22"/>
        <v>138513.95999999996</v>
      </c>
      <c r="AP26" s="4">
        <v>0</v>
      </c>
      <c r="AQ26" s="4">
        <v>0</v>
      </c>
      <c r="AR26" s="4">
        <f t="shared" si="23"/>
        <v>0</v>
      </c>
      <c r="AS26" s="4">
        <f t="shared" si="31"/>
        <v>1907201.5765958878</v>
      </c>
      <c r="AT26" s="4">
        <v>0</v>
      </c>
      <c r="AU26" s="4">
        <f t="shared" si="32"/>
        <v>1907201.5765958878</v>
      </c>
      <c r="AV26" s="18">
        <f t="shared" si="33"/>
        <v>1</v>
      </c>
      <c r="AW26" s="105"/>
      <c r="AX26" s="103"/>
      <c r="AY26" s="107">
        <f t="shared" si="24"/>
        <v>1907201.5765958878</v>
      </c>
      <c r="AZ26" s="7"/>
      <c r="BA26" s="7"/>
      <c r="BB26" s="7"/>
      <c r="BC26" s="7"/>
      <c r="BD26" s="7"/>
      <c r="BE26" s="7"/>
      <c r="BF26" s="7"/>
    </row>
    <row r="27" spans="1:58" x14ac:dyDescent="0.25">
      <c r="A27" s="22" t="s">
        <v>587</v>
      </c>
      <c r="B27" s="23">
        <v>10</v>
      </c>
      <c r="C27" s="22" t="s">
        <v>1524</v>
      </c>
      <c r="D27" s="48">
        <v>100000116</v>
      </c>
      <c r="E27" s="22" t="s">
        <v>1525</v>
      </c>
      <c r="F27" s="22" t="s">
        <v>1504</v>
      </c>
      <c r="I27" s="1" t="s">
        <v>1510</v>
      </c>
      <c r="J27" s="33">
        <v>0</v>
      </c>
      <c r="K27" s="33">
        <f t="shared" si="25"/>
        <v>0</v>
      </c>
      <c r="L27" s="33">
        <v>0</v>
      </c>
      <c r="M27" s="33">
        <f t="shared" si="26"/>
        <v>0</v>
      </c>
      <c r="N27" s="5">
        <v>0</v>
      </c>
      <c r="O27" s="1" t="s">
        <v>1510</v>
      </c>
      <c r="P27" s="33" t="str">
        <f t="shared" si="2"/>
        <v/>
      </c>
      <c r="Q27" s="36">
        <f t="shared" si="3"/>
        <v>0</v>
      </c>
      <c r="R27" s="6">
        <f t="shared" si="4"/>
        <v>0</v>
      </c>
      <c r="S27" s="6">
        <f t="shared" si="5"/>
        <v>0</v>
      </c>
      <c r="T27" s="6">
        <f t="shared" si="27"/>
        <v>0</v>
      </c>
      <c r="U27" s="6">
        <f t="shared" si="6"/>
        <v>0</v>
      </c>
      <c r="V27" s="6">
        <f t="shared" si="7"/>
        <v>0</v>
      </c>
      <c r="W27" s="6">
        <f t="shared" si="8"/>
        <v>0</v>
      </c>
      <c r="X27" s="6">
        <f t="shared" si="9"/>
        <v>0</v>
      </c>
      <c r="Y27" s="6">
        <f t="shared" si="28"/>
        <v>0</v>
      </c>
      <c r="Z27" s="6">
        <f t="shared" si="10"/>
        <v>0</v>
      </c>
      <c r="AA27" s="4">
        <f t="shared" si="11"/>
        <v>0</v>
      </c>
      <c r="AB27" s="44">
        <f t="shared" si="12"/>
        <v>0</v>
      </c>
      <c r="AC27" s="6">
        <f t="shared" si="13"/>
        <v>0</v>
      </c>
      <c r="AD27" s="4">
        <f t="shared" si="29"/>
        <v>0</v>
      </c>
      <c r="AF27" s="4">
        <f t="shared" si="14"/>
        <v>0</v>
      </c>
      <c r="AG27" s="4">
        <f t="shared" si="15"/>
        <v>0</v>
      </c>
      <c r="AH27" s="4">
        <f t="shared" si="30"/>
        <v>0</v>
      </c>
      <c r="AI27" s="4">
        <f t="shared" si="16"/>
        <v>0</v>
      </c>
      <c r="AJ27" s="4">
        <f t="shared" si="17"/>
        <v>0</v>
      </c>
      <c r="AK27" s="4">
        <f t="shared" si="18"/>
        <v>0</v>
      </c>
      <c r="AL27" s="4">
        <f t="shared" si="19"/>
        <v>0</v>
      </c>
      <c r="AM27" s="4">
        <f t="shared" si="20"/>
        <v>0</v>
      </c>
      <c r="AN27" s="4">
        <f t="shared" si="21"/>
        <v>0</v>
      </c>
      <c r="AO27" s="4">
        <f t="shared" si="22"/>
        <v>0</v>
      </c>
      <c r="AP27" s="4">
        <v>0</v>
      </c>
      <c r="AQ27" s="4">
        <v>0</v>
      </c>
      <c r="AR27" s="4">
        <f t="shared" si="23"/>
        <v>0</v>
      </c>
      <c r="AS27" s="4">
        <f t="shared" si="31"/>
        <v>0</v>
      </c>
      <c r="AT27" s="4">
        <v>0</v>
      </c>
      <c r="AU27" s="4">
        <f t="shared" si="32"/>
        <v>0</v>
      </c>
      <c r="AV27" s="18">
        <f t="shared" si="33"/>
        <v>0</v>
      </c>
      <c r="AW27" s="105"/>
      <c r="AX27" s="103"/>
      <c r="AY27" s="107">
        <f t="shared" si="24"/>
        <v>0</v>
      </c>
      <c r="AZ27" s="7"/>
      <c r="BA27" s="7"/>
      <c r="BB27" s="7"/>
      <c r="BC27" s="7"/>
      <c r="BD27" s="7"/>
      <c r="BE27" s="7"/>
      <c r="BF27" s="7"/>
    </row>
    <row r="28" spans="1:58" x14ac:dyDescent="0.25">
      <c r="A28" s="22" t="s">
        <v>587</v>
      </c>
      <c r="B28" s="23">
        <v>10</v>
      </c>
      <c r="C28" s="22" t="s">
        <v>1526</v>
      </c>
      <c r="D28" s="48">
        <v>100000199</v>
      </c>
      <c r="E28" s="22" t="s">
        <v>789</v>
      </c>
      <c r="F28" s="22" t="s">
        <v>1504</v>
      </c>
      <c r="I28" s="1" t="s">
        <v>533</v>
      </c>
      <c r="J28" s="33">
        <v>16527</v>
      </c>
      <c r="K28" s="33">
        <f t="shared" si="25"/>
        <v>12411.778553218302</v>
      </c>
      <c r="L28" s="33">
        <v>425</v>
      </c>
      <c r="M28" s="33">
        <f t="shared" si="26"/>
        <v>1</v>
      </c>
      <c r="N28" s="32">
        <v>0</v>
      </c>
      <c r="O28" s="33" t="s">
        <v>11</v>
      </c>
      <c r="P28" s="33" t="str">
        <f t="shared" si="2"/>
        <v>Faible activité</v>
      </c>
      <c r="Q28" s="36">
        <f t="shared" si="3"/>
        <v>1.3325595238095238</v>
      </c>
      <c r="R28" s="6">
        <f t="shared" si="4"/>
        <v>2</v>
      </c>
      <c r="S28" s="6">
        <f t="shared" si="5"/>
        <v>0</v>
      </c>
      <c r="T28" s="6">
        <f t="shared" si="27"/>
        <v>0.6674404761904762</v>
      </c>
      <c r="U28" s="6">
        <f t="shared" si="6"/>
        <v>2</v>
      </c>
      <c r="V28" s="6">
        <f t="shared" si="7"/>
        <v>2.2134374999999999</v>
      </c>
      <c r="W28" s="6">
        <f t="shared" si="8"/>
        <v>2.6216547619047619</v>
      </c>
      <c r="X28" s="6">
        <f t="shared" si="9"/>
        <v>0</v>
      </c>
      <c r="Y28" s="6">
        <f t="shared" si="28"/>
        <v>0.40821726190476193</v>
      </c>
      <c r="Z28" s="6">
        <f t="shared" si="10"/>
        <v>2.6216547619047619</v>
      </c>
      <c r="AA28" s="4">
        <f t="shared" si="11"/>
        <v>1</v>
      </c>
      <c r="AB28" s="44">
        <f t="shared" si="12"/>
        <v>1</v>
      </c>
      <c r="AC28" s="6">
        <f t="shared" si="13"/>
        <v>0.125</v>
      </c>
      <c r="AD28" s="4">
        <f t="shared" si="29"/>
        <v>0</v>
      </c>
      <c r="AF28" s="4">
        <f t="shared" si="14"/>
        <v>0</v>
      </c>
      <c r="AG28" s="4">
        <f t="shared" si="15"/>
        <v>-100000</v>
      </c>
      <c r="AH28" s="4">
        <f t="shared" si="30"/>
        <v>-100000</v>
      </c>
      <c r="AI28" s="4">
        <f t="shared" si="16"/>
        <v>373882.73809523811</v>
      </c>
      <c r="AJ28" s="4">
        <f t="shared" si="17"/>
        <v>121095.77294464287</v>
      </c>
      <c r="AK28" s="4">
        <f t="shared" si="18"/>
        <v>273849.59999999998</v>
      </c>
      <c r="AL28" s="4">
        <f t="shared" si="19"/>
        <v>42000</v>
      </c>
      <c r="AM28" s="4">
        <f t="shared" si="20"/>
        <v>8969.5249999999996</v>
      </c>
      <c r="AN28" s="4">
        <f t="shared" si="21"/>
        <v>5022.727272727273</v>
      </c>
      <c r="AO28" s="4">
        <f t="shared" si="22"/>
        <v>0</v>
      </c>
      <c r="AP28" s="4">
        <v>0</v>
      </c>
      <c r="AQ28" s="4">
        <v>0</v>
      </c>
      <c r="AR28" s="4">
        <f t="shared" si="23"/>
        <v>0</v>
      </c>
      <c r="AS28" s="4">
        <f t="shared" si="31"/>
        <v>824820.36331260821</v>
      </c>
      <c r="AT28" s="4">
        <v>0</v>
      </c>
      <c r="AU28" s="4">
        <f t="shared" si="32"/>
        <v>824820.36331260821</v>
      </c>
      <c r="AV28" s="18">
        <f t="shared" si="33"/>
        <v>1</v>
      </c>
      <c r="AW28" s="105"/>
      <c r="AX28" s="103"/>
      <c r="AY28" s="107">
        <f t="shared" si="24"/>
        <v>824820.36331260821</v>
      </c>
      <c r="AZ28" s="7"/>
      <c r="BA28" s="7"/>
      <c r="BB28" s="7"/>
      <c r="BC28" s="7"/>
      <c r="BD28" s="7"/>
      <c r="BE28" s="7"/>
      <c r="BF28" s="7"/>
    </row>
    <row r="29" spans="1:58" x14ac:dyDescent="0.25">
      <c r="A29" s="22" t="s">
        <v>587</v>
      </c>
      <c r="B29" s="23">
        <v>51</v>
      </c>
      <c r="C29" s="22" t="s">
        <v>642</v>
      </c>
      <c r="D29" s="48">
        <v>510000169</v>
      </c>
      <c r="E29" s="22" t="s">
        <v>1091</v>
      </c>
      <c r="F29" s="22" t="s">
        <v>1504</v>
      </c>
      <c r="I29" s="1" t="s">
        <v>323</v>
      </c>
      <c r="J29" s="33">
        <v>26888</v>
      </c>
      <c r="K29" s="33">
        <f t="shared" si="25"/>
        <v>20192.89052695188</v>
      </c>
      <c r="L29" s="33">
        <v>790</v>
      </c>
      <c r="M29" s="33">
        <f t="shared" si="26"/>
        <v>1</v>
      </c>
      <c r="N29" s="32">
        <v>0</v>
      </c>
      <c r="O29" s="33" t="s">
        <v>11</v>
      </c>
      <c r="P29" s="33" t="str">
        <f t="shared" si="2"/>
        <v/>
      </c>
      <c r="Q29" s="36">
        <f t="shared" si="3"/>
        <v>1.9492857142857143</v>
      </c>
      <c r="R29" s="6">
        <f t="shared" si="4"/>
        <v>2.8022494047619046</v>
      </c>
      <c r="S29" s="6">
        <f t="shared" si="5"/>
        <v>0</v>
      </c>
      <c r="T29" s="6">
        <f t="shared" si="27"/>
        <v>0.85296369047619036</v>
      </c>
      <c r="U29" s="6">
        <f t="shared" si="6"/>
        <v>2.8022494047619046</v>
      </c>
      <c r="V29" s="6">
        <f t="shared" si="7"/>
        <v>3.6010714285714287</v>
      </c>
      <c r="W29" s="6">
        <f t="shared" si="8"/>
        <v>4.0650119047619047</v>
      </c>
      <c r="X29" s="6">
        <f t="shared" si="9"/>
        <v>0</v>
      </c>
      <c r="Y29" s="6">
        <f t="shared" si="28"/>
        <v>0.46394047619047596</v>
      </c>
      <c r="Z29" s="6">
        <f t="shared" si="10"/>
        <v>4.0650119047619047</v>
      </c>
      <c r="AA29" s="4">
        <f t="shared" si="11"/>
        <v>1</v>
      </c>
      <c r="AB29" s="44">
        <f t="shared" si="12"/>
        <v>1</v>
      </c>
      <c r="AC29" s="6">
        <f t="shared" si="13"/>
        <v>0.125</v>
      </c>
      <c r="AD29" s="4">
        <f t="shared" si="29"/>
        <v>0</v>
      </c>
      <c r="AF29" s="4">
        <f t="shared" si="14"/>
        <v>0</v>
      </c>
      <c r="AG29" s="4">
        <f t="shared" si="15"/>
        <v>0</v>
      </c>
      <c r="AH29" s="4">
        <f t="shared" si="30"/>
        <v>0</v>
      </c>
      <c r="AI29" s="4">
        <f t="shared" si="16"/>
        <v>605604.22023809515</v>
      </c>
      <c r="AJ29" s="4">
        <f t="shared" si="17"/>
        <v>137625.80813571424</v>
      </c>
      <c r="AK29" s="4">
        <f t="shared" si="18"/>
        <v>273849.59999999998</v>
      </c>
      <c r="AL29" s="4">
        <f t="shared" si="19"/>
        <v>42000</v>
      </c>
      <c r="AM29" s="4">
        <f t="shared" si="20"/>
        <v>8969.5249999999996</v>
      </c>
      <c r="AN29" s="4">
        <f t="shared" si="21"/>
        <v>9336.363636363636</v>
      </c>
      <c r="AO29" s="4">
        <f t="shared" si="22"/>
        <v>0</v>
      </c>
      <c r="AP29" s="4">
        <v>0</v>
      </c>
      <c r="AQ29" s="4">
        <v>0</v>
      </c>
      <c r="AR29" s="4">
        <f t="shared" si="23"/>
        <v>0</v>
      </c>
      <c r="AS29" s="4">
        <f t="shared" si="31"/>
        <v>1077385.5170101728</v>
      </c>
      <c r="AT29" s="4">
        <v>0</v>
      </c>
      <c r="AU29" s="4">
        <f t="shared" si="32"/>
        <v>1077385.5170101728</v>
      </c>
      <c r="AV29" s="18">
        <f t="shared" si="33"/>
        <v>1</v>
      </c>
      <c r="AW29" s="105"/>
      <c r="AX29" s="103"/>
      <c r="AY29" s="107">
        <f t="shared" si="24"/>
        <v>1077385.5170101728</v>
      </c>
      <c r="AZ29" s="7"/>
      <c r="BA29" s="7"/>
      <c r="BB29" s="7"/>
      <c r="BC29" s="7"/>
      <c r="BD29" s="7"/>
      <c r="BE29" s="7"/>
      <c r="BF29" s="7"/>
    </row>
    <row r="30" spans="1:58" x14ac:dyDescent="0.25">
      <c r="A30" s="22" t="s">
        <v>587</v>
      </c>
      <c r="B30" s="23">
        <v>51</v>
      </c>
      <c r="C30" s="22" t="s">
        <v>1527</v>
      </c>
      <c r="D30" s="48">
        <v>510000185</v>
      </c>
      <c r="E30" s="22" t="s">
        <v>1528</v>
      </c>
      <c r="F30" s="22" t="s">
        <v>1529</v>
      </c>
      <c r="I30" s="1" t="s">
        <v>320</v>
      </c>
      <c r="J30" s="33">
        <v>0</v>
      </c>
      <c r="K30" s="33">
        <f t="shared" si="25"/>
        <v>0</v>
      </c>
      <c r="L30" s="33">
        <v>0</v>
      </c>
      <c r="M30" s="33">
        <f t="shared" si="26"/>
        <v>0</v>
      </c>
      <c r="N30" s="32">
        <v>1</v>
      </c>
      <c r="O30" s="43"/>
      <c r="P30" s="33" t="str">
        <f t="shared" si="2"/>
        <v/>
      </c>
      <c r="Q30" s="36">
        <f t="shared" si="3"/>
        <v>0</v>
      </c>
      <c r="R30" s="6">
        <f t="shared" si="4"/>
        <v>0</v>
      </c>
      <c r="S30" s="6">
        <f t="shared" si="5"/>
        <v>0</v>
      </c>
      <c r="T30" s="6">
        <f t="shared" si="27"/>
        <v>0</v>
      </c>
      <c r="U30" s="6">
        <f t="shared" si="6"/>
        <v>0</v>
      </c>
      <c r="V30" s="6">
        <f t="shared" si="7"/>
        <v>0</v>
      </c>
      <c r="W30" s="6">
        <f t="shared" si="8"/>
        <v>0</v>
      </c>
      <c r="X30" s="6">
        <f t="shared" si="9"/>
        <v>0</v>
      </c>
      <c r="Y30" s="6">
        <f t="shared" si="28"/>
        <v>0</v>
      </c>
      <c r="Z30" s="6">
        <f t="shared" si="10"/>
        <v>0</v>
      </c>
      <c r="AA30" s="4">
        <f t="shared" si="11"/>
        <v>0</v>
      </c>
      <c r="AB30" s="44">
        <f t="shared" si="12"/>
        <v>0</v>
      </c>
      <c r="AC30" s="6">
        <f t="shared" si="13"/>
        <v>0</v>
      </c>
      <c r="AD30" s="4">
        <f t="shared" si="29"/>
        <v>0</v>
      </c>
      <c r="AF30" s="4">
        <f t="shared" si="14"/>
        <v>0</v>
      </c>
      <c r="AG30" s="4">
        <f t="shared" si="15"/>
        <v>0</v>
      </c>
      <c r="AH30" s="4">
        <f t="shared" si="30"/>
        <v>0</v>
      </c>
      <c r="AI30" s="4">
        <f t="shared" si="16"/>
        <v>0</v>
      </c>
      <c r="AJ30" s="4">
        <f t="shared" si="17"/>
        <v>0</v>
      </c>
      <c r="AK30" s="4">
        <f t="shared" si="18"/>
        <v>0</v>
      </c>
      <c r="AL30" s="4">
        <f t="shared" si="19"/>
        <v>0</v>
      </c>
      <c r="AM30" s="4">
        <f t="shared" si="20"/>
        <v>0</v>
      </c>
      <c r="AN30" s="4">
        <f t="shared" si="21"/>
        <v>0</v>
      </c>
      <c r="AO30" s="4">
        <f t="shared" si="22"/>
        <v>0</v>
      </c>
      <c r="AP30" s="4">
        <v>0</v>
      </c>
      <c r="AQ30" s="4">
        <v>0</v>
      </c>
      <c r="AR30" s="4">
        <f t="shared" si="23"/>
        <v>0</v>
      </c>
      <c r="AS30" s="4">
        <f t="shared" si="31"/>
        <v>0</v>
      </c>
      <c r="AT30" s="4">
        <v>0</v>
      </c>
      <c r="AU30" s="4">
        <f t="shared" si="32"/>
        <v>0</v>
      </c>
      <c r="AV30" s="18">
        <f t="shared" si="33"/>
        <v>0</v>
      </c>
      <c r="AW30" s="105"/>
      <c r="AX30" s="103"/>
      <c r="AY30" s="107">
        <f t="shared" si="24"/>
        <v>0</v>
      </c>
      <c r="AZ30" s="7"/>
      <c r="BA30" s="7"/>
      <c r="BB30" s="7"/>
      <c r="BC30" s="7"/>
      <c r="BD30" s="7"/>
      <c r="BE30" s="7"/>
      <c r="BF30" s="7"/>
    </row>
    <row r="31" spans="1:58" x14ac:dyDescent="0.25">
      <c r="A31" s="22" t="s">
        <v>587</v>
      </c>
      <c r="B31" s="23">
        <v>51</v>
      </c>
      <c r="C31" s="22" t="s">
        <v>1530</v>
      </c>
      <c r="D31" s="48">
        <v>510000193</v>
      </c>
      <c r="E31" s="22" t="s">
        <v>1531</v>
      </c>
      <c r="F31" s="22" t="s">
        <v>1529</v>
      </c>
      <c r="I31" s="1" t="s">
        <v>319</v>
      </c>
      <c r="J31" s="33">
        <v>0</v>
      </c>
      <c r="K31" s="33">
        <f t="shared" si="25"/>
        <v>0</v>
      </c>
      <c r="L31" s="33">
        <v>0</v>
      </c>
      <c r="M31" s="33">
        <f t="shared" si="26"/>
        <v>0</v>
      </c>
      <c r="N31" s="32">
        <v>1</v>
      </c>
      <c r="O31" s="33"/>
      <c r="P31" s="33" t="str">
        <f t="shared" si="2"/>
        <v/>
      </c>
      <c r="Q31" s="36">
        <f t="shared" si="3"/>
        <v>0</v>
      </c>
      <c r="R31" s="6">
        <f t="shared" si="4"/>
        <v>0</v>
      </c>
      <c r="S31" s="6">
        <f t="shared" si="5"/>
        <v>0</v>
      </c>
      <c r="T31" s="6">
        <f t="shared" si="27"/>
        <v>0</v>
      </c>
      <c r="U31" s="6">
        <f t="shared" si="6"/>
        <v>0</v>
      </c>
      <c r="V31" s="6">
        <f t="shared" si="7"/>
        <v>0</v>
      </c>
      <c r="W31" s="6">
        <f t="shared" si="8"/>
        <v>0</v>
      </c>
      <c r="X31" s="6">
        <f t="shared" si="9"/>
        <v>0</v>
      </c>
      <c r="Y31" s="6">
        <f t="shared" si="28"/>
        <v>0</v>
      </c>
      <c r="Z31" s="6">
        <f t="shared" si="10"/>
        <v>0</v>
      </c>
      <c r="AA31" s="4">
        <f t="shared" si="11"/>
        <v>0</v>
      </c>
      <c r="AB31" s="44">
        <f t="shared" si="12"/>
        <v>0</v>
      </c>
      <c r="AC31" s="6">
        <f t="shared" si="13"/>
        <v>0</v>
      </c>
      <c r="AD31" s="4">
        <f t="shared" si="29"/>
        <v>0</v>
      </c>
      <c r="AF31" s="4">
        <f t="shared" si="14"/>
        <v>0</v>
      </c>
      <c r="AG31" s="4">
        <f t="shared" si="15"/>
        <v>0</v>
      </c>
      <c r="AH31" s="4">
        <f t="shared" si="30"/>
        <v>0</v>
      </c>
      <c r="AI31" s="4">
        <f t="shared" si="16"/>
        <v>0</v>
      </c>
      <c r="AJ31" s="4">
        <f t="shared" si="17"/>
        <v>0</v>
      </c>
      <c r="AK31" s="4">
        <f t="shared" si="18"/>
        <v>0</v>
      </c>
      <c r="AL31" s="4">
        <f t="shared" si="19"/>
        <v>0</v>
      </c>
      <c r="AM31" s="4">
        <f t="shared" si="20"/>
        <v>0</v>
      </c>
      <c r="AN31" s="4">
        <f t="shared" si="21"/>
        <v>0</v>
      </c>
      <c r="AO31" s="4">
        <f t="shared" si="22"/>
        <v>0</v>
      </c>
      <c r="AP31" s="4">
        <v>0</v>
      </c>
      <c r="AQ31" s="4">
        <v>0</v>
      </c>
      <c r="AR31" s="4">
        <f t="shared" si="23"/>
        <v>0</v>
      </c>
      <c r="AS31" s="4">
        <f t="shared" si="31"/>
        <v>0</v>
      </c>
      <c r="AT31" s="4">
        <v>0</v>
      </c>
      <c r="AU31" s="4">
        <f t="shared" si="32"/>
        <v>0</v>
      </c>
      <c r="AV31" s="18">
        <f t="shared" si="33"/>
        <v>0</v>
      </c>
      <c r="AW31" s="105"/>
      <c r="AX31" s="103"/>
      <c r="AY31" s="107">
        <f t="shared" si="24"/>
        <v>0</v>
      </c>
      <c r="AZ31" s="7"/>
      <c r="BA31" s="7"/>
      <c r="BB31" s="7"/>
      <c r="BC31" s="7"/>
      <c r="BD31" s="7"/>
      <c r="BE31" s="7"/>
      <c r="BF31" s="7"/>
    </row>
    <row r="32" spans="1:58" x14ac:dyDescent="0.25">
      <c r="A32" s="22" t="s">
        <v>587</v>
      </c>
      <c r="B32" s="23">
        <v>51</v>
      </c>
      <c r="C32" s="22" t="s">
        <v>1532</v>
      </c>
      <c r="D32" s="48">
        <v>510000235</v>
      </c>
      <c r="E32" s="22" t="s">
        <v>1092</v>
      </c>
      <c r="F32" s="22" t="s">
        <v>1504</v>
      </c>
      <c r="I32" s="1" t="s">
        <v>322</v>
      </c>
      <c r="J32" s="33">
        <v>20178</v>
      </c>
      <c r="K32" s="33">
        <f t="shared" si="25"/>
        <v>15153.679896341677</v>
      </c>
      <c r="L32" s="33">
        <v>689</v>
      </c>
      <c r="M32" s="33">
        <f t="shared" si="26"/>
        <v>1</v>
      </c>
      <c r="N32" s="32">
        <v>0</v>
      </c>
      <c r="O32" s="33" t="s">
        <v>11</v>
      </c>
      <c r="P32" s="33" t="str">
        <f t="shared" si="2"/>
        <v/>
      </c>
      <c r="Q32" s="36">
        <f t="shared" si="3"/>
        <v>1.5498809523809522</v>
      </c>
      <c r="R32" s="6">
        <f t="shared" si="4"/>
        <v>2.3328210119047617</v>
      </c>
      <c r="S32" s="6">
        <f t="shared" si="5"/>
        <v>0</v>
      </c>
      <c r="T32" s="6">
        <f t="shared" si="27"/>
        <v>0.78294005952380941</v>
      </c>
      <c r="U32" s="6">
        <f t="shared" si="6"/>
        <v>2.3328210119047617</v>
      </c>
      <c r="V32" s="6">
        <f t="shared" si="7"/>
        <v>2.7024107142857141</v>
      </c>
      <c r="W32" s="6">
        <f t="shared" si="8"/>
        <v>3.2309940476190477</v>
      </c>
      <c r="X32" s="6">
        <f t="shared" si="9"/>
        <v>0</v>
      </c>
      <c r="Y32" s="6">
        <f t="shared" si="28"/>
        <v>0.52858333333333363</v>
      </c>
      <c r="Z32" s="6">
        <f t="shared" si="10"/>
        <v>3.2309940476190477</v>
      </c>
      <c r="AA32" s="4">
        <f t="shared" si="11"/>
        <v>1</v>
      </c>
      <c r="AB32" s="44">
        <f t="shared" si="12"/>
        <v>1</v>
      </c>
      <c r="AC32" s="6">
        <f t="shared" si="13"/>
        <v>0.125</v>
      </c>
      <c r="AD32" s="4">
        <f t="shared" si="29"/>
        <v>0</v>
      </c>
      <c r="AF32" s="4">
        <f t="shared" si="14"/>
        <v>0</v>
      </c>
      <c r="AG32" s="4">
        <f t="shared" si="15"/>
        <v>0</v>
      </c>
      <c r="AH32" s="4">
        <f t="shared" si="30"/>
        <v>0</v>
      </c>
      <c r="AI32" s="4">
        <f t="shared" si="16"/>
        <v>555887.44226190471</v>
      </c>
      <c r="AJ32" s="4">
        <f t="shared" si="17"/>
        <v>156801.81435000009</v>
      </c>
      <c r="AK32" s="4">
        <f t="shared" si="18"/>
        <v>273849.59999999998</v>
      </c>
      <c r="AL32" s="4">
        <f t="shared" si="19"/>
        <v>42000</v>
      </c>
      <c r="AM32" s="4">
        <f t="shared" si="20"/>
        <v>8969.5249999999996</v>
      </c>
      <c r="AN32" s="4">
        <f t="shared" si="21"/>
        <v>8142.727272727273</v>
      </c>
      <c r="AO32" s="4">
        <f t="shared" si="22"/>
        <v>0</v>
      </c>
      <c r="AP32" s="4">
        <v>0</v>
      </c>
      <c r="AQ32" s="4">
        <v>0</v>
      </c>
      <c r="AR32" s="4">
        <f t="shared" si="23"/>
        <v>0</v>
      </c>
      <c r="AS32" s="4">
        <f t="shared" si="31"/>
        <v>1045651.1088846321</v>
      </c>
      <c r="AT32" s="4">
        <v>0</v>
      </c>
      <c r="AU32" s="4">
        <f t="shared" si="32"/>
        <v>1045651.1088846321</v>
      </c>
      <c r="AV32" s="18">
        <f t="shared" si="33"/>
        <v>1</v>
      </c>
      <c r="AW32" s="105"/>
      <c r="AX32" s="103"/>
      <c r="AY32" s="107">
        <f t="shared" si="24"/>
        <v>1045651.1088846321</v>
      </c>
      <c r="AZ32" s="7"/>
      <c r="BA32" s="7"/>
      <c r="BB32" s="7"/>
      <c r="BC32" s="7"/>
      <c r="BD32" s="7"/>
      <c r="BE32" s="7"/>
      <c r="BF32" s="7"/>
    </row>
    <row r="33" spans="1:58" x14ac:dyDescent="0.25">
      <c r="A33" s="22" t="s">
        <v>587</v>
      </c>
      <c r="B33" s="23">
        <v>51</v>
      </c>
      <c r="C33" s="22" t="s">
        <v>643</v>
      </c>
      <c r="D33" s="48">
        <v>510000250</v>
      </c>
      <c r="E33" s="22" t="s">
        <v>1094</v>
      </c>
      <c r="F33" s="22" t="s">
        <v>1504</v>
      </c>
      <c r="I33" s="1" t="s">
        <v>321</v>
      </c>
      <c r="J33" s="33">
        <v>13799</v>
      </c>
      <c r="K33" s="33">
        <f t="shared" si="25"/>
        <v>10363.050296839072</v>
      </c>
      <c r="L33" s="33">
        <v>420</v>
      </c>
      <c r="M33" s="33">
        <f t="shared" si="26"/>
        <v>1</v>
      </c>
      <c r="N33" s="32">
        <v>0</v>
      </c>
      <c r="O33" s="33" t="s">
        <v>11</v>
      </c>
      <c r="P33" s="33" t="str">
        <f t="shared" si="2"/>
        <v>Faible activité</v>
      </c>
      <c r="Q33" s="36">
        <f t="shared" si="3"/>
        <v>1.1701785714285715</v>
      </c>
      <c r="R33" s="6">
        <f t="shared" si="4"/>
        <v>2</v>
      </c>
      <c r="S33" s="6">
        <f t="shared" si="5"/>
        <v>0</v>
      </c>
      <c r="T33" s="6">
        <f t="shared" si="27"/>
        <v>0.82982142857142849</v>
      </c>
      <c r="U33" s="6">
        <f t="shared" si="6"/>
        <v>2</v>
      </c>
      <c r="V33" s="6">
        <f t="shared" si="7"/>
        <v>1.848080357142857</v>
      </c>
      <c r="W33" s="6">
        <f t="shared" si="8"/>
        <v>2.3094107142857143</v>
      </c>
      <c r="X33" s="6">
        <f t="shared" si="9"/>
        <v>0</v>
      </c>
      <c r="Y33" s="6">
        <f t="shared" si="28"/>
        <v>0.46133035714285731</v>
      </c>
      <c r="Z33" s="6">
        <f t="shared" si="10"/>
        <v>2.3094107142857143</v>
      </c>
      <c r="AA33" s="4">
        <f t="shared" si="11"/>
        <v>1</v>
      </c>
      <c r="AB33" s="44">
        <f t="shared" si="12"/>
        <v>1</v>
      </c>
      <c r="AC33" s="6">
        <f t="shared" si="13"/>
        <v>0.125</v>
      </c>
      <c r="AD33" s="4">
        <f t="shared" si="29"/>
        <v>0</v>
      </c>
      <c r="AF33" s="4">
        <f t="shared" si="14"/>
        <v>0</v>
      </c>
      <c r="AG33" s="4">
        <f t="shared" si="15"/>
        <v>-100000</v>
      </c>
      <c r="AH33" s="4">
        <f t="shared" si="30"/>
        <v>-100000</v>
      </c>
      <c r="AI33" s="4">
        <f t="shared" si="16"/>
        <v>489173.2142857142</v>
      </c>
      <c r="AJ33" s="4">
        <f t="shared" si="17"/>
        <v>136851.52832678577</v>
      </c>
      <c r="AK33" s="4">
        <f t="shared" si="18"/>
        <v>273849.59999999998</v>
      </c>
      <c r="AL33" s="4">
        <f t="shared" si="19"/>
        <v>42000</v>
      </c>
      <c r="AM33" s="4">
        <f t="shared" si="20"/>
        <v>8969.5249999999996</v>
      </c>
      <c r="AN33" s="4">
        <f t="shared" si="21"/>
        <v>4963.636363636364</v>
      </c>
      <c r="AO33" s="4">
        <f t="shared" si="22"/>
        <v>0</v>
      </c>
      <c r="AP33" s="4">
        <v>0</v>
      </c>
      <c r="AQ33" s="4">
        <v>0</v>
      </c>
      <c r="AR33" s="4">
        <f t="shared" si="23"/>
        <v>0</v>
      </c>
      <c r="AS33" s="4">
        <f t="shared" si="31"/>
        <v>955807.50397613633</v>
      </c>
      <c r="AT33" s="4">
        <v>0</v>
      </c>
      <c r="AU33" s="4">
        <f t="shared" si="32"/>
        <v>955807.50397613633</v>
      </c>
      <c r="AV33" s="18">
        <f t="shared" si="33"/>
        <v>1</v>
      </c>
      <c r="AW33" s="105"/>
      <c r="AX33" s="103"/>
      <c r="AY33" s="107">
        <f t="shared" si="24"/>
        <v>955807.50397613633</v>
      </c>
      <c r="AZ33" s="7"/>
      <c r="BA33" s="7"/>
      <c r="BB33" s="7"/>
      <c r="BC33" s="7"/>
      <c r="BD33" s="7"/>
      <c r="BE33" s="7"/>
      <c r="BF33" s="7"/>
    </row>
    <row r="34" spans="1:58" x14ac:dyDescent="0.25">
      <c r="A34" s="22" t="s">
        <v>587</v>
      </c>
      <c r="B34" s="23">
        <v>51</v>
      </c>
      <c r="C34" s="22" t="s">
        <v>1533</v>
      </c>
      <c r="D34" s="48">
        <v>510002470</v>
      </c>
      <c r="E34" s="22" t="s">
        <v>1089</v>
      </c>
      <c r="F34" s="22" t="s">
        <v>1504</v>
      </c>
      <c r="I34" s="1" t="s">
        <v>324</v>
      </c>
      <c r="J34" s="33">
        <v>23929</v>
      </c>
      <c r="K34" s="33">
        <f t="shared" si="25"/>
        <v>17970.681248863119</v>
      </c>
      <c r="L34" s="33">
        <v>0</v>
      </c>
      <c r="M34" s="33">
        <f t="shared" si="26"/>
        <v>1</v>
      </c>
      <c r="N34" s="32">
        <v>0</v>
      </c>
      <c r="O34" s="33" t="s">
        <v>16</v>
      </c>
      <c r="P34" s="33" t="str">
        <f t="shared" si="2"/>
        <v/>
      </c>
      <c r="Q34" s="36">
        <f t="shared" si="3"/>
        <v>1.7731547619047618</v>
      </c>
      <c r="R34" s="6">
        <f t="shared" si="4"/>
        <v>0</v>
      </c>
      <c r="S34" s="6">
        <f t="shared" si="5"/>
        <v>0</v>
      </c>
      <c r="T34" s="6">
        <f t="shared" si="27"/>
        <v>0</v>
      </c>
      <c r="U34" s="6">
        <f t="shared" si="6"/>
        <v>1.7731547619047618</v>
      </c>
      <c r="V34" s="6">
        <f t="shared" si="7"/>
        <v>3.2047767857142859</v>
      </c>
      <c r="W34" s="6">
        <f t="shared" si="8"/>
        <v>0</v>
      </c>
      <c r="X34" s="6">
        <f t="shared" si="9"/>
        <v>0</v>
      </c>
      <c r="Y34" s="6">
        <f t="shared" si="28"/>
        <v>0</v>
      </c>
      <c r="Z34" s="6">
        <f t="shared" si="10"/>
        <v>3.2047767857142859</v>
      </c>
      <c r="AA34" s="4">
        <f t="shared" si="11"/>
        <v>0</v>
      </c>
      <c r="AB34" s="44">
        <f t="shared" si="12"/>
        <v>0</v>
      </c>
      <c r="AC34" s="6">
        <f t="shared" si="13"/>
        <v>0</v>
      </c>
      <c r="AD34" s="4">
        <f t="shared" si="29"/>
        <v>0</v>
      </c>
      <c r="AF34" s="4">
        <f t="shared" si="14"/>
        <v>0</v>
      </c>
      <c r="AG34" s="4">
        <f t="shared" si="15"/>
        <v>0</v>
      </c>
      <c r="AH34" s="4">
        <f t="shared" si="30"/>
        <v>0</v>
      </c>
      <c r="AI34" s="4">
        <f t="shared" si="16"/>
        <v>0</v>
      </c>
      <c r="AJ34" s="4">
        <f t="shared" si="17"/>
        <v>0</v>
      </c>
      <c r="AK34" s="4">
        <f t="shared" si="18"/>
        <v>0</v>
      </c>
      <c r="AL34" s="4">
        <f t="shared" si="19"/>
        <v>0</v>
      </c>
      <c r="AM34" s="4">
        <f t="shared" si="20"/>
        <v>0</v>
      </c>
      <c r="AN34" s="4">
        <f t="shared" si="21"/>
        <v>0</v>
      </c>
      <c r="AO34" s="4">
        <f t="shared" si="22"/>
        <v>0</v>
      </c>
      <c r="AP34" s="4">
        <v>0</v>
      </c>
      <c r="AQ34" s="4">
        <v>0</v>
      </c>
      <c r="AR34" s="4">
        <f t="shared" si="23"/>
        <v>0</v>
      </c>
      <c r="AS34" s="4">
        <f t="shared" si="31"/>
        <v>0</v>
      </c>
      <c r="AT34" s="4">
        <v>0</v>
      </c>
      <c r="AU34" s="4">
        <f t="shared" si="32"/>
        <v>0</v>
      </c>
      <c r="AV34" s="18">
        <f t="shared" si="33"/>
        <v>0</v>
      </c>
      <c r="AW34" s="105"/>
      <c r="AX34" s="103"/>
      <c r="AY34" s="107">
        <f t="shared" si="24"/>
        <v>0</v>
      </c>
      <c r="AZ34" s="7"/>
      <c r="BA34" s="7"/>
      <c r="BB34" s="7"/>
      <c r="BC34" s="7"/>
      <c r="BD34" s="7"/>
      <c r="BE34" s="7"/>
      <c r="BF34" s="7"/>
    </row>
    <row r="35" spans="1:58" x14ac:dyDescent="0.25">
      <c r="A35" s="22" t="s">
        <v>587</v>
      </c>
      <c r="B35" s="23">
        <v>51</v>
      </c>
      <c r="C35" s="22" t="s">
        <v>1535</v>
      </c>
      <c r="D35" s="48">
        <v>510004302</v>
      </c>
      <c r="E35" s="22" t="s">
        <v>1089</v>
      </c>
      <c r="F35" s="22" t="s">
        <v>1504</v>
      </c>
      <c r="I35" s="1" t="s">
        <v>324</v>
      </c>
      <c r="J35" s="33">
        <v>45608</v>
      </c>
      <c r="K35" s="33">
        <f t="shared" si="25"/>
        <v>34251.612286269759</v>
      </c>
      <c r="L35" s="33">
        <v>3173</v>
      </c>
      <c r="M35" s="33">
        <f t="shared" si="26"/>
        <v>1</v>
      </c>
      <c r="N35" s="32">
        <v>0</v>
      </c>
      <c r="O35" s="33" t="s">
        <v>11</v>
      </c>
      <c r="P35" s="33" t="str">
        <f t="shared" si="2"/>
        <v/>
      </c>
      <c r="Q35" s="36">
        <f t="shared" si="3"/>
        <v>3.0635714285714282</v>
      </c>
      <c r="R35" s="6">
        <f t="shared" si="4"/>
        <v>4.9870262499999995</v>
      </c>
      <c r="S35" s="6">
        <f t="shared" si="5"/>
        <v>0</v>
      </c>
      <c r="T35" s="6">
        <f t="shared" si="27"/>
        <v>1.9234548214285714</v>
      </c>
      <c r="U35" s="6">
        <f t="shared" si="6"/>
        <v>4.9870262499999995</v>
      </c>
      <c r="V35" s="6">
        <f t="shared" si="7"/>
        <v>6.1082142857142863</v>
      </c>
      <c r="W35" s="6">
        <f t="shared" si="8"/>
        <v>7.9552202380952375</v>
      </c>
      <c r="X35" s="6">
        <f t="shared" si="9"/>
        <v>0</v>
      </c>
      <c r="Y35" s="6">
        <f t="shared" si="28"/>
        <v>1.8470059523809512</v>
      </c>
      <c r="Z35" s="6">
        <f t="shared" si="10"/>
        <v>7.9552202380952375</v>
      </c>
      <c r="AA35" s="4">
        <f t="shared" si="11"/>
        <v>1.6666666666666665</v>
      </c>
      <c r="AB35" s="44">
        <f t="shared" si="12"/>
        <v>2</v>
      </c>
      <c r="AC35" s="6">
        <f t="shared" si="13"/>
        <v>0.20833333333333331</v>
      </c>
      <c r="AD35" s="4">
        <f t="shared" si="29"/>
        <v>0</v>
      </c>
      <c r="AE35" s="4">
        <v>1</v>
      </c>
      <c r="AF35" s="4">
        <f t="shared" si="14"/>
        <v>0</v>
      </c>
      <c r="AG35" s="4">
        <f t="shared" si="15"/>
        <v>0</v>
      </c>
      <c r="AH35" s="4">
        <f t="shared" si="30"/>
        <v>0</v>
      </c>
      <c r="AI35" s="4">
        <f t="shared" si="16"/>
        <v>1365652.9232142856</v>
      </c>
      <c r="AJ35" s="4">
        <f t="shared" si="17"/>
        <v>547905.81954642828</v>
      </c>
      <c r="AK35" s="4">
        <f t="shared" si="18"/>
        <v>456415.99999999994</v>
      </c>
      <c r="AL35" s="4">
        <f t="shared" si="19"/>
        <v>84000</v>
      </c>
      <c r="AM35" s="4">
        <f t="shared" si="20"/>
        <v>14949.208333333332</v>
      </c>
      <c r="AN35" s="4">
        <f t="shared" si="21"/>
        <v>37499.090909090912</v>
      </c>
      <c r="AO35" s="4">
        <f t="shared" si="22"/>
        <v>220967.71999999994</v>
      </c>
      <c r="AP35" s="4">
        <v>0</v>
      </c>
      <c r="AQ35" s="4">
        <v>0</v>
      </c>
      <c r="AR35" s="4">
        <f t="shared" si="23"/>
        <v>391476.81913459179</v>
      </c>
      <c r="AS35" s="4">
        <f t="shared" si="31"/>
        <v>3118867.5811377293</v>
      </c>
      <c r="AT35" s="4">
        <v>0</v>
      </c>
      <c r="AU35" s="4">
        <f t="shared" si="32"/>
        <v>3118867.5811377293</v>
      </c>
      <c r="AV35" s="18">
        <f t="shared" si="33"/>
        <v>1</v>
      </c>
      <c r="AW35" s="105"/>
      <c r="AX35" s="103"/>
      <c r="AY35" s="107">
        <f t="shared" si="24"/>
        <v>3118867.5811377293</v>
      </c>
      <c r="AZ35" s="7"/>
      <c r="BA35" s="7"/>
      <c r="BB35" s="7"/>
      <c r="BC35" s="7"/>
      <c r="BD35" s="7"/>
      <c r="BE35" s="7"/>
      <c r="BF35" s="7"/>
    </row>
    <row r="36" spans="1:58" x14ac:dyDescent="0.25">
      <c r="A36" s="22" t="s">
        <v>587</v>
      </c>
      <c r="B36" s="23">
        <v>51</v>
      </c>
      <c r="C36" s="22" t="s">
        <v>1536</v>
      </c>
      <c r="D36" s="48">
        <v>510023914</v>
      </c>
      <c r="E36" s="22" t="s">
        <v>1091</v>
      </c>
      <c r="F36" s="22" t="s">
        <v>1504</v>
      </c>
      <c r="I36" s="1" t="s">
        <v>323</v>
      </c>
      <c r="J36" s="33">
        <v>0</v>
      </c>
      <c r="K36" s="33">
        <f t="shared" si="25"/>
        <v>0</v>
      </c>
      <c r="L36" s="33">
        <v>140</v>
      </c>
      <c r="M36" s="33">
        <f t="shared" si="26"/>
        <v>1</v>
      </c>
      <c r="N36" s="32">
        <v>0</v>
      </c>
      <c r="O36" s="33" t="s">
        <v>10</v>
      </c>
      <c r="P36" s="33" t="str">
        <f t="shared" si="2"/>
        <v>Faible activité</v>
      </c>
      <c r="Q36" s="36">
        <f t="shared" si="3"/>
        <v>0</v>
      </c>
      <c r="R36" s="6">
        <f t="shared" si="4"/>
        <v>0</v>
      </c>
      <c r="S36" s="6">
        <f t="shared" si="5"/>
        <v>1</v>
      </c>
      <c r="T36" s="6">
        <f t="shared" si="27"/>
        <v>1</v>
      </c>
      <c r="U36" s="6">
        <f t="shared" si="6"/>
        <v>1</v>
      </c>
      <c r="V36" s="6">
        <f t="shared" si="7"/>
        <v>0</v>
      </c>
      <c r="W36" s="6">
        <f t="shared" si="8"/>
        <v>0</v>
      </c>
      <c r="X36" s="6">
        <f t="shared" si="9"/>
        <v>1</v>
      </c>
      <c r="Y36" s="6">
        <f t="shared" si="28"/>
        <v>1</v>
      </c>
      <c r="Z36" s="6">
        <f t="shared" si="10"/>
        <v>1</v>
      </c>
      <c r="AA36" s="4">
        <f t="shared" si="11"/>
        <v>1</v>
      </c>
      <c r="AB36" s="44">
        <f t="shared" si="12"/>
        <v>1</v>
      </c>
      <c r="AC36" s="6">
        <f t="shared" si="13"/>
        <v>0.125</v>
      </c>
      <c r="AD36" s="4">
        <f t="shared" si="29"/>
        <v>0</v>
      </c>
      <c r="AF36" s="4">
        <f t="shared" si="14"/>
        <v>-50000</v>
      </c>
      <c r="AG36" s="4">
        <f t="shared" si="15"/>
        <v>0</v>
      </c>
      <c r="AH36" s="4">
        <f t="shared" si="30"/>
        <v>-50000</v>
      </c>
      <c r="AI36" s="4">
        <f t="shared" si="16"/>
        <v>660000</v>
      </c>
      <c r="AJ36" s="4">
        <f t="shared" si="17"/>
        <v>296645.40000000002</v>
      </c>
      <c r="AK36" s="4">
        <f t="shared" si="18"/>
        <v>273849.59999999998</v>
      </c>
      <c r="AL36" s="4">
        <f t="shared" si="19"/>
        <v>42000</v>
      </c>
      <c r="AM36" s="4">
        <f t="shared" si="20"/>
        <v>8969.5249999999996</v>
      </c>
      <c r="AN36" s="4">
        <f t="shared" si="21"/>
        <v>1654.5454545454545</v>
      </c>
      <c r="AO36" s="4">
        <f t="shared" si="22"/>
        <v>0</v>
      </c>
      <c r="AP36" s="4">
        <v>0</v>
      </c>
      <c r="AQ36" s="4">
        <v>0</v>
      </c>
      <c r="AR36" s="4">
        <f t="shared" si="23"/>
        <v>0</v>
      </c>
      <c r="AS36" s="4">
        <f t="shared" si="31"/>
        <v>1283119.0704545453</v>
      </c>
      <c r="AT36" s="4">
        <v>0</v>
      </c>
      <c r="AU36" s="4">
        <f t="shared" si="32"/>
        <v>1283119.0704545453</v>
      </c>
      <c r="AV36" s="18">
        <f t="shared" si="33"/>
        <v>1</v>
      </c>
      <c r="AW36" s="105"/>
      <c r="AX36" s="103"/>
      <c r="AY36" s="107">
        <f t="shared" si="24"/>
        <v>1283119.0704545453</v>
      </c>
      <c r="AZ36" s="7"/>
      <c r="BA36" s="7"/>
      <c r="BB36" s="7"/>
      <c r="BC36" s="7"/>
      <c r="BD36" s="7"/>
      <c r="BE36" s="7"/>
      <c r="BF36" s="7"/>
    </row>
    <row r="37" spans="1:58" x14ac:dyDescent="0.25">
      <c r="A37" s="22" t="s">
        <v>587</v>
      </c>
      <c r="B37" s="23">
        <v>51</v>
      </c>
      <c r="C37" s="22" t="s">
        <v>1537</v>
      </c>
      <c r="D37" s="48">
        <v>510023922</v>
      </c>
      <c r="E37" s="22" t="s">
        <v>789</v>
      </c>
      <c r="F37" s="22" t="s">
        <v>1504</v>
      </c>
      <c r="I37" s="1" t="s">
        <v>533</v>
      </c>
      <c r="J37" s="33">
        <v>0</v>
      </c>
      <c r="K37" s="33">
        <f t="shared" si="25"/>
        <v>0</v>
      </c>
      <c r="L37" s="33">
        <v>323</v>
      </c>
      <c r="M37" s="33">
        <f t="shared" si="26"/>
        <v>1</v>
      </c>
      <c r="N37" s="32">
        <v>0</v>
      </c>
      <c r="O37" s="33" t="s">
        <v>10</v>
      </c>
      <c r="P37" s="33" t="str">
        <f t="shared" si="2"/>
        <v>Faible activité</v>
      </c>
      <c r="Q37" s="36">
        <f t="shared" si="3"/>
        <v>0</v>
      </c>
      <c r="R37" s="6">
        <f t="shared" si="4"/>
        <v>0</v>
      </c>
      <c r="S37" s="6">
        <f t="shared" si="5"/>
        <v>1</v>
      </c>
      <c r="T37" s="6">
        <f t="shared" si="27"/>
        <v>1</v>
      </c>
      <c r="U37" s="6">
        <f t="shared" si="6"/>
        <v>1</v>
      </c>
      <c r="V37" s="6">
        <f t="shared" si="7"/>
        <v>0</v>
      </c>
      <c r="W37" s="6">
        <f t="shared" si="8"/>
        <v>0</v>
      </c>
      <c r="X37" s="6">
        <f t="shared" si="9"/>
        <v>1</v>
      </c>
      <c r="Y37" s="6">
        <f t="shared" si="28"/>
        <v>1</v>
      </c>
      <c r="Z37" s="6">
        <f t="shared" si="10"/>
        <v>1</v>
      </c>
      <c r="AA37" s="4">
        <f t="shared" si="11"/>
        <v>1</v>
      </c>
      <c r="AB37" s="44">
        <f t="shared" si="12"/>
        <v>1</v>
      </c>
      <c r="AC37" s="6">
        <f t="shared" si="13"/>
        <v>0.125</v>
      </c>
      <c r="AD37" s="4">
        <f t="shared" si="29"/>
        <v>0</v>
      </c>
      <c r="AF37" s="4">
        <f t="shared" si="14"/>
        <v>-50000</v>
      </c>
      <c r="AG37" s="4">
        <f t="shared" si="15"/>
        <v>0</v>
      </c>
      <c r="AH37" s="4">
        <f t="shared" si="30"/>
        <v>-50000</v>
      </c>
      <c r="AI37" s="4">
        <f t="shared" si="16"/>
        <v>660000</v>
      </c>
      <c r="AJ37" s="4">
        <f t="shared" si="17"/>
        <v>296645.40000000002</v>
      </c>
      <c r="AK37" s="4">
        <f t="shared" si="18"/>
        <v>273849.59999999998</v>
      </c>
      <c r="AL37" s="4">
        <f t="shared" si="19"/>
        <v>42000</v>
      </c>
      <c r="AM37" s="4">
        <f t="shared" si="20"/>
        <v>8969.5249999999996</v>
      </c>
      <c r="AN37" s="4">
        <f t="shared" si="21"/>
        <v>3817.2727272727275</v>
      </c>
      <c r="AO37" s="4">
        <f t="shared" si="22"/>
        <v>0</v>
      </c>
      <c r="AP37" s="4">
        <v>0</v>
      </c>
      <c r="AQ37" s="4">
        <v>0</v>
      </c>
      <c r="AR37" s="4">
        <f t="shared" si="23"/>
        <v>0</v>
      </c>
      <c r="AS37" s="4">
        <f t="shared" si="31"/>
        <v>1285281.7977272726</v>
      </c>
      <c r="AT37" s="4">
        <v>0</v>
      </c>
      <c r="AU37" s="4">
        <f t="shared" si="32"/>
        <v>1285281.7977272726</v>
      </c>
      <c r="AV37" s="18">
        <f t="shared" si="33"/>
        <v>1</v>
      </c>
      <c r="AW37" s="105"/>
      <c r="AX37" s="103"/>
      <c r="AY37" s="107">
        <f t="shared" si="24"/>
        <v>1285281.7977272726</v>
      </c>
      <c r="AZ37" s="7"/>
      <c r="BA37" s="7"/>
      <c r="BB37" s="7"/>
      <c r="BC37" s="7"/>
      <c r="BD37" s="7"/>
      <c r="BE37" s="7"/>
      <c r="BF37" s="7"/>
    </row>
    <row r="38" spans="1:58" x14ac:dyDescent="0.25">
      <c r="A38" s="22" t="s">
        <v>587</v>
      </c>
      <c r="B38" s="23">
        <v>52</v>
      </c>
      <c r="C38" s="22" t="s">
        <v>644</v>
      </c>
      <c r="D38" s="48">
        <v>520000027</v>
      </c>
      <c r="E38" s="22" t="s">
        <v>1095</v>
      </c>
      <c r="F38" s="22" t="s">
        <v>1504</v>
      </c>
      <c r="I38" s="1" t="s">
        <v>318</v>
      </c>
      <c r="J38" s="33">
        <v>19567</v>
      </c>
      <c r="K38" s="33">
        <f t="shared" si="25"/>
        <v>14694.818838919497</v>
      </c>
      <c r="L38" s="33">
        <v>1688</v>
      </c>
      <c r="M38" s="33">
        <f t="shared" si="26"/>
        <v>1</v>
      </c>
      <c r="N38" s="32">
        <v>0</v>
      </c>
      <c r="O38" s="33" t="s">
        <v>11</v>
      </c>
      <c r="P38" s="33" t="str">
        <f t="shared" si="2"/>
        <v/>
      </c>
      <c r="Q38" s="36">
        <f t="shared" si="3"/>
        <v>1.5135119047619048</v>
      </c>
      <c r="R38" s="6">
        <f t="shared" si="4"/>
        <v>2.7099777380952381</v>
      </c>
      <c r="S38" s="6">
        <f t="shared" si="5"/>
        <v>0</v>
      </c>
      <c r="T38" s="6">
        <f t="shared" si="27"/>
        <v>1.1964658333333333</v>
      </c>
      <c r="U38" s="6">
        <f t="shared" si="6"/>
        <v>2.7099777380952381</v>
      </c>
      <c r="V38" s="6">
        <f t="shared" si="7"/>
        <v>2.620580357142857</v>
      </c>
      <c r="W38" s="6">
        <f t="shared" si="8"/>
        <v>3.9051964285714282</v>
      </c>
      <c r="X38" s="6">
        <f t="shared" si="9"/>
        <v>0</v>
      </c>
      <c r="Y38" s="6">
        <f t="shared" si="28"/>
        <v>1.2846160714285713</v>
      </c>
      <c r="Z38" s="6">
        <f t="shared" si="10"/>
        <v>3.9051964285714282</v>
      </c>
      <c r="AA38" s="4">
        <f t="shared" si="11"/>
        <v>1</v>
      </c>
      <c r="AB38" s="44">
        <f t="shared" si="12"/>
        <v>1</v>
      </c>
      <c r="AC38" s="6">
        <f t="shared" si="13"/>
        <v>0.125</v>
      </c>
      <c r="AD38" s="4">
        <f t="shared" si="29"/>
        <v>0</v>
      </c>
      <c r="AF38" s="4">
        <f t="shared" si="14"/>
        <v>0</v>
      </c>
      <c r="AG38" s="4">
        <f t="shared" si="15"/>
        <v>0</v>
      </c>
      <c r="AH38" s="4">
        <f t="shared" si="30"/>
        <v>0</v>
      </c>
      <c r="AI38" s="4">
        <f t="shared" si="16"/>
        <v>849490.7416666667</v>
      </c>
      <c r="AJ38" s="4">
        <f t="shared" si="17"/>
        <v>381075.4483553571</v>
      </c>
      <c r="AK38" s="4">
        <f t="shared" si="18"/>
        <v>273849.59999999998</v>
      </c>
      <c r="AL38" s="4">
        <f t="shared" si="19"/>
        <v>42000</v>
      </c>
      <c r="AM38" s="4">
        <f t="shared" si="20"/>
        <v>8969.5249999999996</v>
      </c>
      <c r="AN38" s="4">
        <f t="shared" si="21"/>
        <v>19949.090909090908</v>
      </c>
      <c r="AO38" s="4">
        <f t="shared" si="22"/>
        <v>0</v>
      </c>
      <c r="AP38" s="4">
        <v>0</v>
      </c>
      <c r="AQ38" s="4">
        <v>0</v>
      </c>
      <c r="AR38" s="4">
        <f t="shared" si="23"/>
        <v>0</v>
      </c>
      <c r="AS38" s="4">
        <f t="shared" si="31"/>
        <v>1575334.4059311147</v>
      </c>
      <c r="AT38" s="4">
        <v>0</v>
      </c>
      <c r="AU38" s="4">
        <f t="shared" si="32"/>
        <v>1575334.4059311147</v>
      </c>
      <c r="AV38" s="18">
        <f t="shared" si="33"/>
        <v>1</v>
      </c>
      <c r="AW38" s="105"/>
      <c r="AX38" s="103"/>
      <c r="AY38" s="107">
        <f t="shared" si="24"/>
        <v>1575334.4059311147</v>
      </c>
      <c r="AZ38" s="7"/>
      <c r="BA38" s="7"/>
      <c r="BB38" s="7"/>
      <c r="BC38" s="7"/>
      <c r="BD38" s="7"/>
      <c r="BE38" s="7"/>
      <c r="BF38" s="7"/>
    </row>
    <row r="39" spans="1:58" x14ac:dyDescent="0.25">
      <c r="A39" s="22" t="s">
        <v>587</v>
      </c>
      <c r="B39" s="23">
        <v>52</v>
      </c>
      <c r="C39" s="22" t="s">
        <v>645</v>
      </c>
      <c r="D39" s="48">
        <v>520000043</v>
      </c>
      <c r="E39" s="22" t="s">
        <v>1096</v>
      </c>
      <c r="F39" s="22" t="s">
        <v>1504</v>
      </c>
      <c r="I39" s="1" t="s">
        <v>317</v>
      </c>
      <c r="J39" s="33">
        <v>13102</v>
      </c>
      <c r="K39" s="33">
        <f t="shared" si="25"/>
        <v>9839.6032313345549</v>
      </c>
      <c r="L39" s="33">
        <v>677</v>
      </c>
      <c r="M39" s="33">
        <f t="shared" si="26"/>
        <v>1</v>
      </c>
      <c r="N39" s="32">
        <v>0</v>
      </c>
      <c r="O39" s="33" t="s">
        <v>11</v>
      </c>
      <c r="P39" s="33" t="str">
        <f t="shared" si="2"/>
        <v>Faible activité</v>
      </c>
      <c r="Q39" s="36">
        <f t="shared" si="3"/>
        <v>1.1286904761904761</v>
      </c>
      <c r="R39" s="6">
        <f t="shared" si="4"/>
        <v>2</v>
      </c>
      <c r="S39" s="6">
        <f t="shared" si="5"/>
        <v>0</v>
      </c>
      <c r="T39" s="6">
        <f t="shared" si="27"/>
        <v>0.87130952380952387</v>
      </c>
      <c r="U39" s="6">
        <f t="shared" si="6"/>
        <v>2</v>
      </c>
      <c r="V39" s="6">
        <f t="shared" si="7"/>
        <v>1.754732142857143</v>
      </c>
      <c r="W39" s="6">
        <f t="shared" si="8"/>
        <v>2.4218035714285713</v>
      </c>
      <c r="X39" s="6">
        <f t="shared" si="9"/>
        <v>0</v>
      </c>
      <c r="Y39" s="6">
        <f t="shared" si="28"/>
        <v>0.66707142857142832</v>
      </c>
      <c r="Z39" s="6">
        <f t="shared" si="10"/>
        <v>2.4218035714285713</v>
      </c>
      <c r="AA39" s="4">
        <f t="shared" si="11"/>
        <v>1</v>
      </c>
      <c r="AB39" s="44">
        <f t="shared" si="12"/>
        <v>1</v>
      </c>
      <c r="AC39" s="6">
        <f t="shared" si="13"/>
        <v>0.125</v>
      </c>
      <c r="AD39" s="4">
        <f t="shared" si="29"/>
        <v>0</v>
      </c>
      <c r="AF39" s="4">
        <f t="shared" si="14"/>
        <v>0</v>
      </c>
      <c r="AG39" s="4">
        <f t="shared" si="15"/>
        <v>-100000</v>
      </c>
      <c r="AH39" s="4">
        <f t="shared" si="30"/>
        <v>-100000</v>
      </c>
      <c r="AI39" s="4">
        <f t="shared" si="16"/>
        <v>518629.76190476189</v>
      </c>
      <c r="AJ39" s="4">
        <f t="shared" si="17"/>
        <v>197883.6707571428</v>
      </c>
      <c r="AK39" s="4">
        <f t="shared" si="18"/>
        <v>273849.59999999998</v>
      </c>
      <c r="AL39" s="4">
        <f t="shared" si="19"/>
        <v>42000</v>
      </c>
      <c r="AM39" s="4">
        <f t="shared" si="20"/>
        <v>8969.5249999999996</v>
      </c>
      <c r="AN39" s="4">
        <f t="shared" si="21"/>
        <v>8000.909090909091</v>
      </c>
      <c r="AO39" s="4">
        <f t="shared" si="22"/>
        <v>0</v>
      </c>
      <c r="AP39" s="4">
        <v>0</v>
      </c>
      <c r="AQ39" s="4">
        <v>0</v>
      </c>
      <c r="AR39" s="4">
        <f t="shared" si="23"/>
        <v>0</v>
      </c>
      <c r="AS39" s="4">
        <f t="shared" si="31"/>
        <v>1049333.4667528139</v>
      </c>
      <c r="AT39" s="4">
        <v>0</v>
      </c>
      <c r="AU39" s="4">
        <f t="shared" si="32"/>
        <v>1049333.4667528139</v>
      </c>
      <c r="AV39" s="18">
        <f t="shared" si="33"/>
        <v>1</v>
      </c>
      <c r="AW39" s="105"/>
      <c r="AX39" s="103"/>
      <c r="AY39" s="107">
        <f t="shared" si="24"/>
        <v>1049333.4667528139</v>
      </c>
      <c r="AZ39" s="7"/>
      <c r="BA39" s="7"/>
      <c r="BB39" s="7"/>
      <c r="BC39" s="7"/>
      <c r="BD39" s="7"/>
      <c r="BE39" s="7"/>
      <c r="BF39" s="7"/>
    </row>
    <row r="40" spans="1:58" x14ac:dyDescent="0.25">
      <c r="A40" s="22" t="s">
        <v>587</v>
      </c>
      <c r="B40" s="23">
        <v>52</v>
      </c>
      <c r="C40" s="22" t="s">
        <v>1538</v>
      </c>
      <c r="D40" s="48">
        <v>520000068</v>
      </c>
      <c r="E40" s="22" t="s">
        <v>1097</v>
      </c>
      <c r="F40" s="22" t="s">
        <v>1504</v>
      </c>
      <c r="I40" s="1" t="s">
        <v>316</v>
      </c>
      <c r="J40" s="33">
        <v>25650</v>
      </c>
      <c r="K40" s="33">
        <f t="shared" si="25"/>
        <v>19263.152410603827</v>
      </c>
      <c r="L40" s="33">
        <v>812</v>
      </c>
      <c r="M40" s="33">
        <f t="shared" si="26"/>
        <v>1</v>
      </c>
      <c r="N40" s="32">
        <v>0</v>
      </c>
      <c r="O40" s="33" t="s">
        <v>11</v>
      </c>
      <c r="P40" s="33" t="str">
        <f t="shared" si="2"/>
        <v/>
      </c>
      <c r="Q40" s="36">
        <f t="shared" si="3"/>
        <v>1.8755952380952383</v>
      </c>
      <c r="R40" s="6">
        <f t="shared" si="4"/>
        <v>2.7325633333333337</v>
      </c>
      <c r="S40" s="6">
        <f t="shared" si="5"/>
        <v>0</v>
      </c>
      <c r="T40" s="6">
        <f t="shared" si="27"/>
        <v>0.85696809523809536</v>
      </c>
      <c r="U40" s="6">
        <f t="shared" si="6"/>
        <v>2.7325633333333337</v>
      </c>
      <c r="V40" s="6">
        <f t="shared" si="7"/>
        <v>3.4352678571428572</v>
      </c>
      <c r="W40" s="6">
        <f t="shared" si="8"/>
        <v>3.9413690476190473</v>
      </c>
      <c r="X40" s="6">
        <f t="shared" si="9"/>
        <v>0</v>
      </c>
      <c r="Y40" s="6">
        <f t="shared" si="28"/>
        <v>0.50610119047619007</v>
      </c>
      <c r="Z40" s="6">
        <f t="shared" si="10"/>
        <v>3.9413690476190473</v>
      </c>
      <c r="AA40" s="4">
        <f t="shared" si="11"/>
        <v>1</v>
      </c>
      <c r="AB40" s="44">
        <f t="shared" si="12"/>
        <v>1</v>
      </c>
      <c r="AC40" s="6">
        <f t="shared" si="13"/>
        <v>0.125</v>
      </c>
      <c r="AD40" s="4">
        <f t="shared" si="29"/>
        <v>0</v>
      </c>
      <c r="AF40" s="4">
        <f t="shared" si="14"/>
        <v>0</v>
      </c>
      <c r="AG40" s="4">
        <f t="shared" si="15"/>
        <v>0</v>
      </c>
      <c r="AH40" s="4">
        <f t="shared" si="30"/>
        <v>0</v>
      </c>
      <c r="AI40" s="4">
        <f t="shared" si="16"/>
        <v>608447.34761904774</v>
      </c>
      <c r="AJ40" s="4">
        <f t="shared" si="17"/>
        <v>150132.5900892856</v>
      </c>
      <c r="AK40" s="4">
        <f t="shared" si="18"/>
        <v>273849.59999999998</v>
      </c>
      <c r="AL40" s="4">
        <f t="shared" si="19"/>
        <v>42000</v>
      </c>
      <c r="AM40" s="4">
        <f t="shared" si="20"/>
        <v>8969.5249999999996</v>
      </c>
      <c r="AN40" s="4">
        <f t="shared" si="21"/>
        <v>9596.363636363636</v>
      </c>
      <c r="AO40" s="4">
        <f t="shared" si="22"/>
        <v>0</v>
      </c>
      <c r="AP40" s="4">
        <v>0</v>
      </c>
      <c r="AQ40" s="4">
        <v>0</v>
      </c>
      <c r="AR40" s="4">
        <f t="shared" si="23"/>
        <v>0</v>
      </c>
      <c r="AS40" s="4">
        <f t="shared" si="31"/>
        <v>1092995.4263446967</v>
      </c>
      <c r="AT40" s="4">
        <v>0</v>
      </c>
      <c r="AU40" s="4">
        <f t="shared" si="32"/>
        <v>1092995.4263446967</v>
      </c>
      <c r="AV40" s="18">
        <f t="shared" si="33"/>
        <v>1</v>
      </c>
      <c r="AW40" s="105"/>
      <c r="AX40" s="103"/>
      <c r="AY40" s="107">
        <f t="shared" si="24"/>
        <v>1092995.4263446967</v>
      </c>
      <c r="AZ40" s="7"/>
      <c r="BA40" s="7"/>
      <c r="BB40" s="7"/>
      <c r="BC40" s="7"/>
      <c r="BD40" s="7"/>
      <c r="BE40" s="7"/>
      <c r="BF40" s="7"/>
    </row>
    <row r="41" spans="1:58" x14ac:dyDescent="0.25">
      <c r="A41" s="22" t="s">
        <v>587</v>
      </c>
      <c r="B41" s="23">
        <v>10</v>
      </c>
      <c r="C41" s="22" t="s">
        <v>1539</v>
      </c>
      <c r="D41" s="22" t="s">
        <v>1540</v>
      </c>
      <c r="E41" s="22" t="s">
        <v>788</v>
      </c>
      <c r="F41" s="22">
        <v>0</v>
      </c>
      <c r="I41" s="1" t="s">
        <v>788</v>
      </c>
      <c r="J41" s="33">
        <v>0</v>
      </c>
      <c r="K41" s="33">
        <f t="shared" si="25"/>
        <v>0</v>
      </c>
      <c r="L41" s="33">
        <v>315</v>
      </c>
      <c r="M41" s="33">
        <f t="shared" si="26"/>
        <v>1</v>
      </c>
      <c r="N41" s="32">
        <v>0</v>
      </c>
      <c r="O41" s="33" t="s">
        <v>10</v>
      </c>
      <c r="P41" s="33" t="str">
        <f t="shared" si="2"/>
        <v>Faible activité</v>
      </c>
      <c r="Q41" s="36">
        <f t="shared" si="3"/>
        <v>0</v>
      </c>
      <c r="R41" s="6">
        <f t="shared" si="4"/>
        <v>0</v>
      </c>
      <c r="S41" s="6">
        <f t="shared" si="5"/>
        <v>1</v>
      </c>
      <c r="T41" s="6">
        <f t="shared" si="27"/>
        <v>1</v>
      </c>
      <c r="U41" s="6">
        <f t="shared" si="6"/>
        <v>1</v>
      </c>
      <c r="V41" s="6">
        <f t="shared" si="7"/>
        <v>0</v>
      </c>
      <c r="W41" s="6">
        <f t="shared" si="8"/>
        <v>0</v>
      </c>
      <c r="X41" s="6">
        <f t="shared" si="9"/>
        <v>1</v>
      </c>
      <c r="Y41" s="6">
        <f t="shared" si="28"/>
        <v>1</v>
      </c>
      <c r="Z41" s="6">
        <f t="shared" si="10"/>
        <v>1</v>
      </c>
      <c r="AA41" s="4">
        <f t="shared" si="11"/>
        <v>1</v>
      </c>
      <c r="AB41" s="44">
        <f t="shared" si="12"/>
        <v>1</v>
      </c>
      <c r="AC41" s="6">
        <f t="shared" si="13"/>
        <v>0.125</v>
      </c>
      <c r="AD41" s="4">
        <f t="shared" si="29"/>
        <v>0</v>
      </c>
      <c r="AF41" s="4">
        <f t="shared" si="14"/>
        <v>-50000</v>
      </c>
      <c r="AG41" s="4">
        <f t="shared" si="15"/>
        <v>0</v>
      </c>
      <c r="AH41" s="4">
        <f t="shared" si="30"/>
        <v>-50000</v>
      </c>
      <c r="AI41" s="4">
        <f t="shared" si="16"/>
        <v>660000</v>
      </c>
      <c r="AJ41" s="4">
        <f t="shared" si="17"/>
        <v>296645.40000000002</v>
      </c>
      <c r="AK41" s="4">
        <f t="shared" si="18"/>
        <v>273849.59999999998</v>
      </c>
      <c r="AL41" s="4">
        <f t="shared" si="19"/>
        <v>42000</v>
      </c>
      <c r="AM41" s="4">
        <f t="shared" si="20"/>
        <v>8969.5249999999996</v>
      </c>
      <c r="AN41" s="4">
        <f t="shared" si="21"/>
        <v>3722.727272727273</v>
      </c>
      <c r="AO41" s="4">
        <f t="shared" si="22"/>
        <v>0</v>
      </c>
      <c r="AP41" s="4">
        <v>0</v>
      </c>
      <c r="AQ41" s="4">
        <v>0</v>
      </c>
      <c r="AR41" s="4">
        <f t="shared" si="23"/>
        <v>0</v>
      </c>
      <c r="AS41" s="4">
        <f t="shared" si="31"/>
        <v>1285187.2522727272</v>
      </c>
      <c r="AT41" s="4">
        <v>0</v>
      </c>
      <c r="AU41" s="4">
        <f t="shared" si="32"/>
        <v>1285187.2522727272</v>
      </c>
      <c r="AV41" s="18">
        <f t="shared" si="33"/>
        <v>1</v>
      </c>
      <c r="AW41" s="105"/>
      <c r="AX41" s="103"/>
      <c r="AY41" s="107">
        <f t="shared" si="24"/>
        <v>1285187.2522727272</v>
      </c>
      <c r="AZ41" s="7"/>
      <c r="BA41" s="7"/>
      <c r="BB41" s="7"/>
      <c r="BC41" s="7"/>
      <c r="BD41" s="7"/>
      <c r="BE41" s="7"/>
      <c r="BF41" s="7"/>
    </row>
    <row r="42" spans="1:58" x14ac:dyDescent="0.25">
      <c r="A42" s="22" t="s">
        <v>1541</v>
      </c>
      <c r="B42" s="23">
        <v>9</v>
      </c>
      <c r="C42" s="22" t="s">
        <v>1542</v>
      </c>
      <c r="D42" s="48">
        <v>90000175</v>
      </c>
      <c r="E42" s="22" t="s">
        <v>784</v>
      </c>
      <c r="F42" s="22" t="s">
        <v>1504</v>
      </c>
      <c r="I42" s="1" t="s">
        <v>536</v>
      </c>
      <c r="J42" s="33">
        <v>34280</v>
      </c>
      <c r="K42" s="33">
        <f t="shared" si="25"/>
        <v>25744.28322165689</v>
      </c>
      <c r="L42" s="33">
        <v>1597</v>
      </c>
      <c r="M42" s="33">
        <f t="shared" si="26"/>
        <v>1</v>
      </c>
      <c r="N42" s="32">
        <v>0</v>
      </c>
      <c r="O42" s="33" t="s">
        <v>11</v>
      </c>
      <c r="P42" s="33" t="str">
        <f t="shared" si="2"/>
        <v/>
      </c>
      <c r="Q42" s="36">
        <f t="shared" si="3"/>
        <v>2.3892857142857147</v>
      </c>
      <c r="R42" s="6">
        <f t="shared" si="4"/>
        <v>3.6091552976190475</v>
      </c>
      <c r="S42" s="6">
        <f t="shared" si="5"/>
        <v>0</v>
      </c>
      <c r="T42" s="6">
        <f t="shared" si="27"/>
        <v>1.2198695833333328</v>
      </c>
      <c r="U42" s="6">
        <f t="shared" si="6"/>
        <v>3.6091552976190475</v>
      </c>
      <c r="V42" s="6">
        <f t="shared" si="7"/>
        <v>4.5910714285714285</v>
      </c>
      <c r="W42" s="6">
        <f t="shared" si="8"/>
        <v>5.5014583333333329</v>
      </c>
      <c r="X42" s="6">
        <f t="shared" si="9"/>
        <v>0</v>
      </c>
      <c r="Y42" s="6">
        <f t="shared" si="28"/>
        <v>0.91038690476190443</v>
      </c>
      <c r="Z42" s="6">
        <f t="shared" si="10"/>
        <v>5.5014583333333329</v>
      </c>
      <c r="AA42" s="4">
        <f t="shared" si="11"/>
        <v>1</v>
      </c>
      <c r="AB42" s="44">
        <f t="shared" si="12"/>
        <v>1</v>
      </c>
      <c r="AC42" s="6">
        <f t="shared" si="13"/>
        <v>0.125</v>
      </c>
      <c r="AD42" s="4">
        <f t="shared" si="29"/>
        <v>0</v>
      </c>
      <c r="AF42" s="4">
        <f t="shared" si="14"/>
        <v>0</v>
      </c>
      <c r="AG42" s="4">
        <f t="shared" si="15"/>
        <v>0</v>
      </c>
      <c r="AH42" s="4">
        <f t="shared" si="30"/>
        <v>0</v>
      </c>
      <c r="AI42" s="4">
        <f t="shared" si="16"/>
        <v>866107.40416666633</v>
      </c>
      <c r="AJ42" s="4">
        <f t="shared" si="17"/>
        <v>270062.08751785709</v>
      </c>
      <c r="AK42" s="4">
        <f t="shared" si="18"/>
        <v>273849.59999999998</v>
      </c>
      <c r="AL42" s="4">
        <f t="shared" si="19"/>
        <v>42000</v>
      </c>
      <c r="AM42" s="4">
        <f t="shared" si="20"/>
        <v>8969.5249999999996</v>
      </c>
      <c r="AN42" s="4">
        <f t="shared" si="21"/>
        <v>18873.636363636364</v>
      </c>
      <c r="AO42" s="4">
        <f t="shared" si="22"/>
        <v>0</v>
      </c>
      <c r="AP42" s="4">
        <v>0</v>
      </c>
      <c r="AQ42" s="4">
        <v>0</v>
      </c>
      <c r="AR42" s="4">
        <f t="shared" si="23"/>
        <v>0</v>
      </c>
      <c r="AS42" s="4">
        <f t="shared" si="31"/>
        <v>1479862.2530481599</v>
      </c>
      <c r="AT42" s="4">
        <v>0</v>
      </c>
      <c r="AU42" s="4">
        <f t="shared" si="32"/>
        <v>1479862.2530481599</v>
      </c>
      <c r="AV42" s="18">
        <f t="shared" si="33"/>
        <v>1</v>
      </c>
      <c r="AW42" s="105"/>
      <c r="AX42" s="103"/>
      <c r="AY42" s="107">
        <f t="shared" si="24"/>
        <v>1479862.2530481599</v>
      </c>
      <c r="AZ42" s="7"/>
      <c r="BA42" s="7"/>
      <c r="BB42" s="7"/>
      <c r="BC42" s="7"/>
      <c r="BD42" s="7"/>
      <c r="BE42" s="7"/>
      <c r="BF42" s="7"/>
    </row>
    <row r="43" spans="1:58" x14ac:dyDescent="0.25">
      <c r="A43" s="22" t="s">
        <v>1541</v>
      </c>
      <c r="B43" s="23">
        <v>9</v>
      </c>
      <c r="C43" s="22" t="s">
        <v>1543</v>
      </c>
      <c r="D43" s="48">
        <v>90000183</v>
      </c>
      <c r="E43" s="22" t="s">
        <v>786</v>
      </c>
      <c r="F43" s="22" t="s">
        <v>1504</v>
      </c>
      <c r="I43" s="1" t="s">
        <v>535</v>
      </c>
      <c r="J43" s="33">
        <v>9866</v>
      </c>
      <c r="K43" s="33">
        <f t="shared" si="25"/>
        <v>7409.3669272131528</v>
      </c>
      <c r="L43" s="33">
        <v>490</v>
      </c>
      <c r="M43" s="33">
        <f t="shared" si="26"/>
        <v>1</v>
      </c>
      <c r="N43" s="32">
        <v>0</v>
      </c>
      <c r="O43" s="33" t="s">
        <v>11</v>
      </c>
      <c r="P43" s="33" t="str">
        <f t="shared" si="2"/>
        <v>Faible activité</v>
      </c>
      <c r="Q43" s="36">
        <f t="shared" si="3"/>
        <v>1</v>
      </c>
      <c r="R43" s="6">
        <f t="shared" si="4"/>
        <v>2</v>
      </c>
      <c r="S43" s="6">
        <f t="shared" si="5"/>
        <v>0</v>
      </c>
      <c r="T43" s="6">
        <f t="shared" si="27"/>
        <v>1</v>
      </c>
      <c r="U43" s="6">
        <f t="shared" si="6"/>
        <v>2</v>
      </c>
      <c r="V43" s="6">
        <f t="shared" si="7"/>
        <v>1.3213392857142856</v>
      </c>
      <c r="W43" s="6">
        <f t="shared" si="8"/>
        <v>2</v>
      </c>
      <c r="X43" s="6">
        <f t="shared" si="9"/>
        <v>0</v>
      </c>
      <c r="Y43" s="6">
        <f t="shared" si="28"/>
        <v>0.67866071428571439</v>
      </c>
      <c r="Z43" s="6">
        <f t="shared" si="10"/>
        <v>2</v>
      </c>
      <c r="AA43" s="4">
        <f t="shared" si="11"/>
        <v>1</v>
      </c>
      <c r="AB43" s="44">
        <f t="shared" si="12"/>
        <v>1</v>
      </c>
      <c r="AC43" s="6">
        <f t="shared" si="13"/>
        <v>0.125</v>
      </c>
      <c r="AD43" s="4">
        <f t="shared" si="29"/>
        <v>0</v>
      </c>
      <c r="AF43" s="4">
        <f t="shared" si="14"/>
        <v>0</v>
      </c>
      <c r="AG43" s="4">
        <f t="shared" si="15"/>
        <v>-100000</v>
      </c>
      <c r="AH43" s="4">
        <f t="shared" si="30"/>
        <v>-50000</v>
      </c>
      <c r="AI43" s="4">
        <f t="shared" si="16"/>
        <v>660000</v>
      </c>
      <c r="AJ43" s="4">
        <f t="shared" si="17"/>
        <v>201321.57905357148</v>
      </c>
      <c r="AK43" s="4">
        <f t="shared" si="18"/>
        <v>273849.59999999998</v>
      </c>
      <c r="AL43" s="4">
        <f t="shared" si="19"/>
        <v>42000</v>
      </c>
      <c r="AM43" s="4">
        <f t="shared" si="20"/>
        <v>8969.5249999999996</v>
      </c>
      <c r="AN43" s="4">
        <f t="shared" si="21"/>
        <v>5790.909090909091</v>
      </c>
      <c r="AO43" s="4">
        <f t="shared" si="22"/>
        <v>0</v>
      </c>
      <c r="AP43" s="4">
        <v>0</v>
      </c>
      <c r="AQ43" s="4">
        <v>0</v>
      </c>
      <c r="AR43" s="4">
        <f t="shared" si="23"/>
        <v>0</v>
      </c>
      <c r="AS43" s="4">
        <f t="shared" si="31"/>
        <v>1191931.6131444806</v>
      </c>
      <c r="AT43" s="4">
        <v>0</v>
      </c>
      <c r="AU43" s="4">
        <f t="shared" si="32"/>
        <v>1191931.6131444806</v>
      </c>
      <c r="AV43" s="18">
        <f t="shared" si="33"/>
        <v>1</v>
      </c>
      <c r="AW43" s="105"/>
      <c r="AX43" s="103"/>
      <c r="AY43" s="107">
        <f t="shared" si="24"/>
        <v>1191931.6131444806</v>
      </c>
      <c r="AZ43" s="7"/>
      <c r="BA43" s="7"/>
      <c r="BB43" s="7"/>
      <c r="BC43" s="7"/>
      <c r="BD43" s="7"/>
      <c r="BE43" s="7"/>
      <c r="BF43" s="7"/>
    </row>
    <row r="44" spans="1:58" x14ac:dyDescent="0.25">
      <c r="A44" s="22" t="s">
        <v>1541</v>
      </c>
      <c r="B44" s="23">
        <v>9</v>
      </c>
      <c r="C44" s="22" t="s">
        <v>1544</v>
      </c>
      <c r="D44" s="48">
        <v>90001629</v>
      </c>
      <c r="E44" s="22" t="s">
        <v>782</v>
      </c>
      <c r="F44" s="22" t="s">
        <v>1504</v>
      </c>
      <c r="I44" s="1" t="s">
        <v>537</v>
      </c>
      <c r="J44" s="33">
        <v>4815</v>
      </c>
      <c r="K44" s="33">
        <f t="shared" si="25"/>
        <v>3616.0654525168588</v>
      </c>
      <c r="L44" s="33">
        <v>0</v>
      </c>
      <c r="M44" s="33">
        <f t="shared" si="26"/>
        <v>1</v>
      </c>
      <c r="N44" s="32">
        <v>0</v>
      </c>
      <c r="O44" s="33" t="s">
        <v>16</v>
      </c>
      <c r="P44" s="33" t="str">
        <f t="shared" si="2"/>
        <v>Faible activité</v>
      </c>
      <c r="Q44" s="36">
        <f t="shared" si="3"/>
        <v>1</v>
      </c>
      <c r="R44" s="6">
        <f t="shared" si="4"/>
        <v>0</v>
      </c>
      <c r="S44" s="6">
        <f t="shared" si="5"/>
        <v>0</v>
      </c>
      <c r="T44" s="6">
        <f t="shared" si="27"/>
        <v>0</v>
      </c>
      <c r="U44" s="6">
        <f t="shared" si="6"/>
        <v>1</v>
      </c>
      <c r="V44" s="6">
        <f t="shared" si="7"/>
        <v>1</v>
      </c>
      <c r="W44" s="6">
        <f t="shared" si="8"/>
        <v>0</v>
      </c>
      <c r="X44" s="6">
        <f t="shared" si="9"/>
        <v>0</v>
      </c>
      <c r="Y44" s="6">
        <f t="shared" si="28"/>
        <v>0</v>
      </c>
      <c r="Z44" s="6">
        <f t="shared" si="10"/>
        <v>1</v>
      </c>
      <c r="AA44" s="4">
        <f t="shared" si="11"/>
        <v>0</v>
      </c>
      <c r="AB44" s="44">
        <f t="shared" si="12"/>
        <v>0</v>
      </c>
      <c r="AC44" s="6">
        <f t="shared" si="13"/>
        <v>0</v>
      </c>
      <c r="AD44" s="4">
        <f t="shared" si="29"/>
        <v>0</v>
      </c>
      <c r="AF44" s="4">
        <f t="shared" si="14"/>
        <v>0</v>
      </c>
      <c r="AG44" s="4">
        <f t="shared" si="15"/>
        <v>0</v>
      </c>
      <c r="AH44" s="4">
        <f t="shared" si="30"/>
        <v>0</v>
      </c>
      <c r="AI44" s="4">
        <f t="shared" si="16"/>
        <v>0</v>
      </c>
      <c r="AJ44" s="4">
        <f t="shared" si="17"/>
        <v>0</v>
      </c>
      <c r="AK44" s="4">
        <f t="shared" si="18"/>
        <v>0</v>
      </c>
      <c r="AL44" s="4">
        <f t="shared" si="19"/>
        <v>0</v>
      </c>
      <c r="AM44" s="4">
        <f t="shared" si="20"/>
        <v>0</v>
      </c>
      <c r="AN44" s="4">
        <f t="shared" si="21"/>
        <v>0</v>
      </c>
      <c r="AO44" s="4">
        <f t="shared" si="22"/>
        <v>0</v>
      </c>
      <c r="AP44" s="4">
        <v>0</v>
      </c>
      <c r="AQ44" s="4">
        <v>0</v>
      </c>
      <c r="AR44" s="4">
        <f t="shared" si="23"/>
        <v>0</v>
      </c>
      <c r="AS44" s="4">
        <f t="shared" si="31"/>
        <v>0</v>
      </c>
      <c r="AT44" s="4">
        <v>0</v>
      </c>
      <c r="AU44" s="4">
        <f t="shared" si="32"/>
        <v>0</v>
      </c>
      <c r="AV44" s="18">
        <f t="shared" si="33"/>
        <v>0</v>
      </c>
      <c r="AW44" s="105"/>
      <c r="AX44" s="103"/>
      <c r="AY44" s="107">
        <f t="shared" si="24"/>
        <v>0</v>
      </c>
      <c r="AZ44" s="7"/>
      <c r="BA44" s="7"/>
      <c r="BB44" s="7"/>
      <c r="BC44" s="7"/>
      <c r="BD44" s="7"/>
      <c r="BE44" s="7"/>
      <c r="BF44" s="7"/>
    </row>
    <row r="45" spans="1:58" x14ac:dyDescent="0.25">
      <c r="A45" s="22" t="s">
        <v>1541</v>
      </c>
      <c r="B45" s="23">
        <v>12</v>
      </c>
      <c r="C45" s="22" t="s">
        <v>1545</v>
      </c>
      <c r="D45" s="48">
        <v>120000039</v>
      </c>
      <c r="E45" s="22" t="s">
        <v>801</v>
      </c>
      <c r="F45" s="22" t="s">
        <v>1504</v>
      </c>
      <c r="I45" s="1" t="s">
        <v>525</v>
      </c>
      <c r="J45" s="33">
        <v>28521</v>
      </c>
      <c r="K45" s="33">
        <f t="shared" si="25"/>
        <v>21419.273680422291</v>
      </c>
      <c r="L45" s="33">
        <v>2022</v>
      </c>
      <c r="M45" s="33">
        <f t="shared" si="26"/>
        <v>1</v>
      </c>
      <c r="N45" s="32">
        <v>0</v>
      </c>
      <c r="O45" s="33" t="s">
        <v>11</v>
      </c>
      <c r="P45" s="33" t="str">
        <f t="shared" si="2"/>
        <v/>
      </c>
      <c r="Q45" s="36">
        <f t="shared" si="3"/>
        <v>2.0464880952380953</v>
      </c>
      <c r="R45" s="6">
        <f t="shared" si="4"/>
        <v>3.4193692857142857</v>
      </c>
      <c r="S45" s="6">
        <f t="shared" si="5"/>
        <v>0</v>
      </c>
      <c r="T45" s="6">
        <f t="shared" si="27"/>
        <v>1.3728811904761904</v>
      </c>
      <c r="U45" s="6">
        <f t="shared" si="6"/>
        <v>3.4193692857142857</v>
      </c>
      <c r="V45" s="6">
        <f t="shared" si="7"/>
        <v>3.8197767857142857</v>
      </c>
      <c r="W45" s="6">
        <f t="shared" si="8"/>
        <v>5.1663630952380952</v>
      </c>
      <c r="X45" s="6">
        <f t="shared" si="9"/>
        <v>0</v>
      </c>
      <c r="Y45" s="6">
        <f t="shared" si="28"/>
        <v>1.3465863095238095</v>
      </c>
      <c r="Z45" s="6">
        <f t="shared" si="10"/>
        <v>5.1663630952380952</v>
      </c>
      <c r="AA45" s="4">
        <f t="shared" si="11"/>
        <v>1.3333333333333333</v>
      </c>
      <c r="AB45" s="44">
        <f t="shared" si="12"/>
        <v>2</v>
      </c>
      <c r="AC45" s="6">
        <f t="shared" si="13"/>
        <v>0.16666666666666666</v>
      </c>
      <c r="AD45" s="4">
        <f t="shared" si="29"/>
        <v>0</v>
      </c>
      <c r="AF45" s="4">
        <f t="shared" si="14"/>
        <v>0</v>
      </c>
      <c r="AG45" s="4">
        <f t="shared" si="15"/>
        <v>0</v>
      </c>
      <c r="AH45" s="4">
        <f t="shared" si="30"/>
        <v>0</v>
      </c>
      <c r="AI45" s="4">
        <f t="shared" si="16"/>
        <v>974745.6452380952</v>
      </c>
      <c r="AJ45" s="4">
        <f t="shared" si="17"/>
        <v>399458.6344232143</v>
      </c>
      <c r="AK45" s="4">
        <f t="shared" si="18"/>
        <v>365132.79999999993</v>
      </c>
      <c r="AL45" s="4">
        <f t="shared" si="19"/>
        <v>84000</v>
      </c>
      <c r="AM45" s="4">
        <f t="shared" si="20"/>
        <v>11959.366666666665</v>
      </c>
      <c r="AN45" s="4">
        <f t="shared" si="21"/>
        <v>23896.363636363636</v>
      </c>
      <c r="AO45" s="4">
        <f t="shared" si="22"/>
        <v>140812.07999999996</v>
      </c>
      <c r="AP45" s="4">
        <v>0</v>
      </c>
      <c r="AQ45" s="4">
        <v>0</v>
      </c>
      <c r="AR45" s="4">
        <f t="shared" si="23"/>
        <v>0</v>
      </c>
      <c r="AS45" s="4">
        <f t="shared" si="31"/>
        <v>2000004.8899643393</v>
      </c>
      <c r="AT45" s="4">
        <v>0</v>
      </c>
      <c r="AU45" s="4">
        <f t="shared" si="32"/>
        <v>2000004.8899643393</v>
      </c>
      <c r="AV45" s="18">
        <f t="shared" si="33"/>
        <v>1</v>
      </c>
      <c r="AW45" s="105"/>
      <c r="AX45" s="103"/>
      <c r="AY45" s="107">
        <f t="shared" si="24"/>
        <v>2000004.8899643393</v>
      </c>
      <c r="AZ45" s="7"/>
      <c r="BA45" s="7"/>
      <c r="BB45" s="7"/>
      <c r="BC45" s="7"/>
      <c r="BD45" s="7"/>
      <c r="BE45" s="7"/>
      <c r="BF45" s="7"/>
    </row>
    <row r="46" spans="1:58" x14ac:dyDescent="0.25">
      <c r="A46" s="22" t="s">
        <v>1541</v>
      </c>
      <c r="B46" s="23">
        <v>12</v>
      </c>
      <c r="C46" s="22" t="s">
        <v>674</v>
      </c>
      <c r="D46" s="48">
        <v>120000054</v>
      </c>
      <c r="E46" s="22" t="s">
        <v>803</v>
      </c>
      <c r="F46" s="22" t="s">
        <v>1504</v>
      </c>
      <c r="I46" s="1" t="s">
        <v>524</v>
      </c>
      <c r="J46" s="33">
        <v>13686</v>
      </c>
      <c r="K46" s="33">
        <f t="shared" si="25"/>
        <v>10278.187286219258</v>
      </c>
      <c r="L46" s="33">
        <v>338</v>
      </c>
      <c r="M46" s="33">
        <f t="shared" si="26"/>
        <v>1</v>
      </c>
      <c r="N46" s="32">
        <v>0</v>
      </c>
      <c r="O46" s="33" t="s">
        <v>11</v>
      </c>
      <c r="P46" s="33" t="str">
        <f t="shared" si="2"/>
        <v>Faible activité</v>
      </c>
      <c r="Q46" s="36">
        <f t="shared" si="3"/>
        <v>1.1634523809523809</v>
      </c>
      <c r="R46" s="6">
        <f t="shared" si="4"/>
        <v>2</v>
      </c>
      <c r="S46" s="6">
        <f t="shared" si="5"/>
        <v>0</v>
      </c>
      <c r="T46" s="6">
        <f t="shared" si="27"/>
        <v>0.8365476190476191</v>
      </c>
      <c r="U46" s="6">
        <f t="shared" si="6"/>
        <v>2</v>
      </c>
      <c r="V46" s="6">
        <f t="shared" si="7"/>
        <v>1.8329464285714285</v>
      </c>
      <c r="W46" s="6">
        <f t="shared" si="8"/>
        <v>2.2356190476190476</v>
      </c>
      <c r="X46" s="6">
        <f t="shared" si="9"/>
        <v>0</v>
      </c>
      <c r="Y46" s="6">
        <f t="shared" si="28"/>
        <v>0.40267261904761908</v>
      </c>
      <c r="Z46" s="6">
        <f t="shared" si="10"/>
        <v>2.2356190476190476</v>
      </c>
      <c r="AA46" s="4">
        <f t="shared" si="11"/>
        <v>1</v>
      </c>
      <c r="AB46" s="44">
        <f t="shared" si="12"/>
        <v>1</v>
      </c>
      <c r="AC46" s="6">
        <f t="shared" si="13"/>
        <v>0.125</v>
      </c>
      <c r="AD46" s="4">
        <f t="shared" si="29"/>
        <v>0</v>
      </c>
      <c r="AF46" s="4">
        <f t="shared" si="14"/>
        <v>0</v>
      </c>
      <c r="AG46" s="4">
        <f t="shared" si="15"/>
        <v>-100000</v>
      </c>
      <c r="AH46" s="4">
        <f t="shared" si="30"/>
        <v>-100000</v>
      </c>
      <c r="AI46" s="4">
        <f t="shared" si="16"/>
        <v>493948.80952380958</v>
      </c>
      <c r="AJ46" s="4">
        <f t="shared" si="17"/>
        <v>119450.98014642858</v>
      </c>
      <c r="AK46" s="4">
        <f t="shared" si="18"/>
        <v>273849.59999999998</v>
      </c>
      <c r="AL46" s="4">
        <f t="shared" si="19"/>
        <v>42000</v>
      </c>
      <c r="AM46" s="4">
        <f t="shared" si="20"/>
        <v>8969.5249999999996</v>
      </c>
      <c r="AN46" s="4">
        <f t="shared" si="21"/>
        <v>3994.5454545454545</v>
      </c>
      <c r="AO46" s="4">
        <f t="shared" si="22"/>
        <v>0</v>
      </c>
      <c r="AP46" s="4">
        <v>0</v>
      </c>
      <c r="AQ46" s="4">
        <v>0</v>
      </c>
      <c r="AR46" s="4">
        <f t="shared" si="23"/>
        <v>0</v>
      </c>
      <c r="AS46" s="4">
        <f t="shared" si="31"/>
        <v>942213.46012478357</v>
      </c>
      <c r="AT46" s="4">
        <v>0</v>
      </c>
      <c r="AU46" s="4">
        <f t="shared" si="32"/>
        <v>942213.46012478357</v>
      </c>
      <c r="AV46" s="18">
        <f t="shared" si="33"/>
        <v>1</v>
      </c>
      <c r="AW46" s="105"/>
      <c r="AX46" s="103"/>
      <c r="AY46" s="107">
        <f t="shared" si="24"/>
        <v>942213.46012478357</v>
      </c>
      <c r="AZ46" s="7"/>
      <c r="BA46" s="7"/>
      <c r="BB46" s="7"/>
      <c r="BC46" s="7"/>
      <c r="BD46" s="7"/>
      <c r="BE46" s="7"/>
      <c r="BF46" s="7"/>
    </row>
    <row r="47" spans="1:58" x14ac:dyDescent="0.25">
      <c r="A47" s="22" t="s">
        <v>1541</v>
      </c>
      <c r="B47" s="23">
        <v>12</v>
      </c>
      <c r="C47" s="22" t="s">
        <v>675</v>
      </c>
      <c r="D47" s="48">
        <v>120000070</v>
      </c>
      <c r="E47" s="22" t="s">
        <v>804</v>
      </c>
      <c r="F47" s="22" t="s">
        <v>1504</v>
      </c>
      <c r="I47" s="1" t="s">
        <v>523</v>
      </c>
      <c r="J47" s="33">
        <v>11858</v>
      </c>
      <c r="K47" s="33">
        <f t="shared" si="25"/>
        <v>8905.3591144226193</v>
      </c>
      <c r="L47" s="33">
        <v>346</v>
      </c>
      <c r="M47" s="33">
        <f t="shared" si="26"/>
        <v>1</v>
      </c>
      <c r="N47" s="32">
        <v>0</v>
      </c>
      <c r="O47" s="33" t="s">
        <v>11</v>
      </c>
      <c r="P47" s="33" t="str">
        <f t="shared" si="2"/>
        <v>Faible activité</v>
      </c>
      <c r="Q47" s="36">
        <f t="shared" si="3"/>
        <v>1.0546428571428572</v>
      </c>
      <c r="R47" s="6">
        <f t="shared" si="4"/>
        <v>2</v>
      </c>
      <c r="S47" s="6">
        <f t="shared" si="5"/>
        <v>0</v>
      </c>
      <c r="T47" s="6">
        <f t="shared" si="27"/>
        <v>0.94535714285714278</v>
      </c>
      <c r="U47" s="6">
        <f t="shared" si="6"/>
        <v>2</v>
      </c>
      <c r="V47" s="6">
        <f t="shared" si="7"/>
        <v>1.588125</v>
      </c>
      <c r="W47" s="6">
        <f t="shared" si="8"/>
        <v>2.0348333333333333</v>
      </c>
      <c r="X47" s="6">
        <f t="shared" si="9"/>
        <v>0</v>
      </c>
      <c r="Y47" s="6">
        <f t="shared" si="28"/>
        <v>0.44670833333333326</v>
      </c>
      <c r="Z47" s="6">
        <f t="shared" si="10"/>
        <v>2.0348333333333333</v>
      </c>
      <c r="AA47" s="4">
        <f t="shared" si="11"/>
        <v>1</v>
      </c>
      <c r="AB47" s="44">
        <f t="shared" si="12"/>
        <v>1</v>
      </c>
      <c r="AC47" s="6">
        <f t="shared" si="13"/>
        <v>0.125</v>
      </c>
      <c r="AD47" s="4">
        <f t="shared" si="29"/>
        <v>0</v>
      </c>
      <c r="AF47" s="4">
        <f t="shared" si="14"/>
        <v>0</v>
      </c>
      <c r="AG47" s="4">
        <f t="shared" si="15"/>
        <v>-100000</v>
      </c>
      <c r="AH47" s="4">
        <f t="shared" si="30"/>
        <v>-50000</v>
      </c>
      <c r="AI47" s="4">
        <f t="shared" si="16"/>
        <v>621203.57142857136</v>
      </c>
      <c r="AJ47" s="4">
        <f t="shared" si="17"/>
        <v>132513.97222499998</v>
      </c>
      <c r="AK47" s="4">
        <f t="shared" si="18"/>
        <v>273849.59999999998</v>
      </c>
      <c r="AL47" s="4">
        <f t="shared" si="19"/>
        <v>42000</v>
      </c>
      <c r="AM47" s="4">
        <f t="shared" si="20"/>
        <v>8969.5249999999996</v>
      </c>
      <c r="AN47" s="4">
        <f t="shared" si="21"/>
        <v>4089.090909090909</v>
      </c>
      <c r="AO47" s="4">
        <f t="shared" si="22"/>
        <v>0</v>
      </c>
      <c r="AP47" s="4">
        <v>0</v>
      </c>
      <c r="AQ47" s="4">
        <v>0</v>
      </c>
      <c r="AR47" s="4">
        <f t="shared" si="23"/>
        <v>0</v>
      </c>
      <c r="AS47" s="4">
        <f t="shared" si="31"/>
        <v>1082625.7595626619</v>
      </c>
      <c r="AT47" s="4">
        <v>0</v>
      </c>
      <c r="AU47" s="4">
        <f t="shared" si="32"/>
        <v>1082625.7595626619</v>
      </c>
      <c r="AV47" s="18">
        <f t="shared" si="33"/>
        <v>1</v>
      </c>
      <c r="AW47" s="105"/>
      <c r="AX47" s="103"/>
      <c r="AY47" s="107">
        <f t="shared" si="24"/>
        <v>1082625.7595626619</v>
      </c>
      <c r="AZ47" s="7"/>
      <c r="BA47" s="7"/>
      <c r="BB47" s="7"/>
      <c r="BC47" s="7"/>
      <c r="BD47" s="7"/>
      <c r="BE47" s="7"/>
      <c r="BF47" s="7"/>
    </row>
    <row r="48" spans="1:58" x14ac:dyDescent="0.25">
      <c r="A48" s="22" t="s">
        <v>1541</v>
      </c>
      <c r="B48" s="23">
        <v>12</v>
      </c>
      <c r="C48" s="22" t="s">
        <v>1546</v>
      </c>
      <c r="D48" s="48">
        <v>120004569</v>
      </c>
      <c r="E48" s="22" t="s">
        <v>797</v>
      </c>
      <c r="F48" s="22" t="s">
        <v>1504</v>
      </c>
      <c r="I48" s="1" t="s">
        <v>527</v>
      </c>
      <c r="J48" s="33">
        <v>16166</v>
      </c>
      <c r="K48" s="33">
        <f t="shared" si="25"/>
        <v>12140.667519291286</v>
      </c>
      <c r="L48" s="33">
        <v>405</v>
      </c>
      <c r="M48" s="33">
        <f t="shared" si="26"/>
        <v>1</v>
      </c>
      <c r="N48" s="32">
        <v>0</v>
      </c>
      <c r="O48" s="33" t="s">
        <v>11</v>
      </c>
      <c r="P48" s="33" t="str">
        <f t="shared" si="2"/>
        <v>Faible activité</v>
      </c>
      <c r="Q48" s="36">
        <f t="shared" si="3"/>
        <v>1.3110714285714284</v>
      </c>
      <c r="R48" s="6">
        <f t="shared" si="4"/>
        <v>2</v>
      </c>
      <c r="S48" s="6">
        <f t="shared" si="5"/>
        <v>0</v>
      </c>
      <c r="T48" s="6">
        <f t="shared" si="27"/>
        <v>0.68892857142857156</v>
      </c>
      <c r="U48" s="6">
        <f t="shared" si="6"/>
        <v>2</v>
      </c>
      <c r="V48" s="6">
        <f t="shared" si="7"/>
        <v>2.1650892857142856</v>
      </c>
      <c r="W48" s="6">
        <f t="shared" si="8"/>
        <v>2.5659464285714284</v>
      </c>
      <c r="X48" s="6">
        <f t="shared" si="9"/>
        <v>0</v>
      </c>
      <c r="Y48" s="6">
        <f t="shared" si="28"/>
        <v>0.4008571428571428</v>
      </c>
      <c r="Z48" s="6">
        <f t="shared" si="10"/>
        <v>2.5659464285714284</v>
      </c>
      <c r="AA48" s="4">
        <f t="shared" si="11"/>
        <v>1</v>
      </c>
      <c r="AB48" s="44">
        <f t="shared" si="12"/>
        <v>1</v>
      </c>
      <c r="AC48" s="6">
        <f t="shared" si="13"/>
        <v>0.125</v>
      </c>
      <c r="AD48" s="4">
        <f t="shared" si="29"/>
        <v>0</v>
      </c>
      <c r="AF48" s="4">
        <f t="shared" si="14"/>
        <v>0</v>
      </c>
      <c r="AG48" s="4">
        <f t="shared" si="15"/>
        <v>-100000</v>
      </c>
      <c r="AH48" s="4">
        <f t="shared" si="30"/>
        <v>-100000</v>
      </c>
      <c r="AI48" s="4">
        <f t="shared" si="16"/>
        <v>389139.2857142858</v>
      </c>
      <c r="AJ48" s="4">
        <f t="shared" si="17"/>
        <v>118912.42748571427</v>
      </c>
      <c r="AK48" s="4">
        <f t="shared" si="18"/>
        <v>273849.59999999998</v>
      </c>
      <c r="AL48" s="4">
        <f t="shared" si="19"/>
        <v>42000</v>
      </c>
      <c r="AM48" s="4">
        <f t="shared" si="20"/>
        <v>8969.5249999999996</v>
      </c>
      <c r="AN48" s="4">
        <f t="shared" si="21"/>
        <v>4786.363636363636</v>
      </c>
      <c r="AO48" s="4">
        <f t="shared" si="22"/>
        <v>0</v>
      </c>
      <c r="AP48" s="4">
        <v>0</v>
      </c>
      <c r="AQ48" s="4">
        <v>0</v>
      </c>
      <c r="AR48" s="4">
        <f t="shared" si="23"/>
        <v>0</v>
      </c>
      <c r="AS48" s="4">
        <f t="shared" si="31"/>
        <v>837657.20183636365</v>
      </c>
      <c r="AT48" s="4">
        <v>0</v>
      </c>
      <c r="AU48" s="4">
        <f t="shared" si="32"/>
        <v>837657.20183636365</v>
      </c>
      <c r="AV48" s="18">
        <f t="shared" si="33"/>
        <v>1</v>
      </c>
      <c r="AW48" s="105"/>
      <c r="AX48" s="103"/>
      <c r="AY48" s="107">
        <f t="shared" si="24"/>
        <v>837657.20183636365</v>
      </c>
      <c r="AZ48" s="7"/>
      <c r="BA48" s="7"/>
      <c r="BB48" s="7"/>
      <c r="BC48" s="7"/>
      <c r="BD48" s="7"/>
      <c r="BE48" s="7"/>
      <c r="BF48" s="7"/>
    </row>
    <row r="49" spans="1:58" x14ac:dyDescent="0.25">
      <c r="A49" s="22" t="s">
        <v>1541</v>
      </c>
      <c r="B49" s="23">
        <v>12</v>
      </c>
      <c r="C49" s="22" t="s">
        <v>1547</v>
      </c>
      <c r="D49" s="48">
        <v>120004668</v>
      </c>
      <c r="E49" s="22" t="s">
        <v>799</v>
      </c>
      <c r="F49" s="22" t="s">
        <v>1504</v>
      </c>
      <c r="I49" s="1" t="s">
        <v>526</v>
      </c>
      <c r="J49" s="33">
        <v>8703</v>
      </c>
      <c r="K49" s="33">
        <f t="shared" si="25"/>
        <v>6535.9538179136498</v>
      </c>
      <c r="L49" s="33">
        <v>287</v>
      </c>
      <c r="M49" s="33">
        <f t="shared" si="26"/>
        <v>1</v>
      </c>
      <c r="N49" s="32">
        <v>0</v>
      </c>
      <c r="O49" s="33" t="s">
        <v>11</v>
      </c>
      <c r="P49" s="33" t="str">
        <f t="shared" si="2"/>
        <v>Faible activité</v>
      </c>
      <c r="Q49" s="36">
        <f t="shared" si="3"/>
        <v>1</v>
      </c>
      <c r="R49" s="6">
        <f t="shared" si="4"/>
        <v>2</v>
      </c>
      <c r="S49" s="6">
        <f t="shared" si="5"/>
        <v>0</v>
      </c>
      <c r="T49" s="6">
        <f t="shared" si="27"/>
        <v>1</v>
      </c>
      <c r="U49" s="6">
        <f t="shared" si="6"/>
        <v>2</v>
      </c>
      <c r="V49" s="6">
        <f t="shared" si="7"/>
        <v>1.1655803571428571</v>
      </c>
      <c r="W49" s="6">
        <f t="shared" si="8"/>
        <v>2</v>
      </c>
      <c r="X49" s="6">
        <f t="shared" si="9"/>
        <v>0</v>
      </c>
      <c r="Y49" s="6">
        <f t="shared" si="28"/>
        <v>0.83441964285714287</v>
      </c>
      <c r="Z49" s="6">
        <f t="shared" si="10"/>
        <v>2</v>
      </c>
      <c r="AA49" s="4">
        <f t="shared" si="11"/>
        <v>1</v>
      </c>
      <c r="AB49" s="44">
        <f t="shared" si="12"/>
        <v>1</v>
      </c>
      <c r="AC49" s="6">
        <f t="shared" si="13"/>
        <v>0.125</v>
      </c>
      <c r="AD49" s="4">
        <f t="shared" si="29"/>
        <v>0</v>
      </c>
      <c r="AF49" s="4">
        <f t="shared" si="14"/>
        <v>0</v>
      </c>
      <c r="AG49" s="4">
        <f t="shared" si="15"/>
        <v>-100000</v>
      </c>
      <c r="AH49" s="4">
        <f t="shared" si="30"/>
        <v>-50000</v>
      </c>
      <c r="AI49" s="4">
        <f t="shared" si="16"/>
        <v>660000</v>
      </c>
      <c r="AJ49" s="4">
        <f t="shared" si="17"/>
        <v>247526.74872321432</v>
      </c>
      <c r="AK49" s="4">
        <f t="shared" si="18"/>
        <v>273849.59999999998</v>
      </c>
      <c r="AL49" s="4">
        <f t="shared" si="19"/>
        <v>42000</v>
      </c>
      <c r="AM49" s="4">
        <f t="shared" si="20"/>
        <v>8969.5249999999996</v>
      </c>
      <c r="AN49" s="4">
        <f t="shared" si="21"/>
        <v>3391.818181818182</v>
      </c>
      <c r="AO49" s="4">
        <f t="shared" si="22"/>
        <v>0</v>
      </c>
      <c r="AP49" s="4">
        <v>0</v>
      </c>
      <c r="AQ49" s="4">
        <v>0</v>
      </c>
      <c r="AR49" s="4">
        <f t="shared" si="23"/>
        <v>0</v>
      </c>
      <c r="AS49" s="4">
        <f t="shared" si="31"/>
        <v>1235737.6919050321</v>
      </c>
      <c r="AT49" s="4">
        <v>0</v>
      </c>
      <c r="AU49" s="4">
        <f t="shared" si="32"/>
        <v>1235737.6919050321</v>
      </c>
      <c r="AV49" s="18">
        <f t="shared" si="33"/>
        <v>1</v>
      </c>
      <c r="AW49" s="105"/>
      <c r="AX49" s="103"/>
      <c r="AY49" s="107">
        <f t="shared" si="24"/>
        <v>1235737.6919050321</v>
      </c>
      <c r="AZ49" s="7"/>
      <c r="BA49" s="7"/>
      <c r="BB49" s="7"/>
      <c r="BC49" s="7"/>
      <c r="BD49" s="7"/>
      <c r="BE49" s="7"/>
      <c r="BF49" s="7"/>
    </row>
    <row r="50" spans="1:58" x14ac:dyDescent="0.25">
      <c r="A50" s="22" t="s">
        <v>1541</v>
      </c>
      <c r="B50" s="23">
        <v>31</v>
      </c>
      <c r="C50" s="22" t="s">
        <v>1548</v>
      </c>
      <c r="D50" s="48">
        <v>310000310</v>
      </c>
      <c r="E50" s="22" t="s">
        <v>949</v>
      </c>
      <c r="F50" s="22" t="s">
        <v>1504</v>
      </c>
      <c r="I50" s="1" t="s">
        <v>425</v>
      </c>
      <c r="J50" s="33">
        <v>20214</v>
      </c>
      <c r="K50" s="33">
        <f t="shared" si="25"/>
        <v>15180.715899724981</v>
      </c>
      <c r="L50" s="33">
        <v>1243</v>
      </c>
      <c r="M50" s="33">
        <f t="shared" si="26"/>
        <v>1</v>
      </c>
      <c r="N50" s="32">
        <v>0</v>
      </c>
      <c r="O50" s="33" t="s">
        <v>11</v>
      </c>
      <c r="P50" s="33" t="str">
        <f t="shared" si="2"/>
        <v/>
      </c>
      <c r="Q50" s="36">
        <f t="shared" si="3"/>
        <v>1.5520238095238095</v>
      </c>
      <c r="R50" s="6">
        <f t="shared" si="4"/>
        <v>2.5658482738095238</v>
      </c>
      <c r="S50" s="6">
        <f t="shared" si="5"/>
        <v>0</v>
      </c>
      <c r="T50" s="6">
        <f t="shared" si="27"/>
        <v>1.0138244642857144</v>
      </c>
      <c r="U50" s="6">
        <f t="shared" si="6"/>
        <v>2.5658482738095238</v>
      </c>
      <c r="V50" s="6">
        <f t="shared" si="7"/>
        <v>2.7072321428571429</v>
      </c>
      <c r="W50" s="6">
        <f t="shared" si="8"/>
        <v>3.647267857142857</v>
      </c>
      <c r="X50" s="6">
        <f t="shared" si="9"/>
        <v>0</v>
      </c>
      <c r="Y50" s="6">
        <f t="shared" si="28"/>
        <v>0.94003571428571409</v>
      </c>
      <c r="Z50" s="6">
        <f t="shared" si="10"/>
        <v>3.647267857142857</v>
      </c>
      <c r="AA50" s="4">
        <f t="shared" si="11"/>
        <v>1</v>
      </c>
      <c r="AB50" s="44">
        <f t="shared" si="12"/>
        <v>1</v>
      </c>
      <c r="AC50" s="6">
        <f t="shared" si="13"/>
        <v>0.125</v>
      </c>
      <c r="AD50" s="4">
        <f t="shared" si="29"/>
        <v>0</v>
      </c>
      <c r="AF50" s="4">
        <f t="shared" si="14"/>
        <v>0</v>
      </c>
      <c r="AG50" s="4">
        <f t="shared" si="15"/>
        <v>0</v>
      </c>
      <c r="AH50" s="4">
        <f t="shared" si="30"/>
        <v>0</v>
      </c>
      <c r="AI50" s="4">
        <f t="shared" si="16"/>
        <v>719815.36964285723</v>
      </c>
      <c r="AJ50" s="4">
        <f t="shared" si="17"/>
        <v>278857.27047857142</v>
      </c>
      <c r="AK50" s="4">
        <f t="shared" si="18"/>
        <v>273849.59999999998</v>
      </c>
      <c r="AL50" s="4">
        <f t="shared" si="19"/>
        <v>42000</v>
      </c>
      <c r="AM50" s="4">
        <f t="shared" si="20"/>
        <v>8969.5249999999996</v>
      </c>
      <c r="AN50" s="4">
        <f t="shared" si="21"/>
        <v>14690</v>
      </c>
      <c r="AO50" s="4">
        <f t="shared" si="22"/>
        <v>0</v>
      </c>
      <c r="AP50" s="4">
        <v>0</v>
      </c>
      <c r="AQ50" s="4">
        <v>0</v>
      </c>
      <c r="AR50" s="4">
        <f t="shared" si="23"/>
        <v>0</v>
      </c>
      <c r="AS50" s="4">
        <f t="shared" si="31"/>
        <v>1338181.7651214285</v>
      </c>
      <c r="AT50" s="4">
        <v>0</v>
      </c>
      <c r="AU50" s="4">
        <f t="shared" si="32"/>
        <v>1338181.7651214285</v>
      </c>
      <c r="AV50" s="18">
        <f t="shared" si="33"/>
        <v>1</v>
      </c>
      <c r="AW50" s="105"/>
      <c r="AX50" s="103"/>
      <c r="AY50" s="107">
        <f t="shared" si="24"/>
        <v>1338181.7651214285</v>
      </c>
      <c r="AZ50" s="7"/>
      <c r="BA50" s="7"/>
      <c r="BB50" s="7"/>
      <c r="BC50" s="7"/>
      <c r="BD50" s="7"/>
      <c r="BE50" s="7"/>
      <c r="BF50" s="7"/>
    </row>
    <row r="51" spans="1:58" x14ac:dyDescent="0.25">
      <c r="A51" s="22" t="s">
        <v>1541</v>
      </c>
      <c r="B51" s="23">
        <v>31</v>
      </c>
      <c r="C51" s="22" t="s">
        <v>1549</v>
      </c>
      <c r="D51" s="48">
        <v>310016977</v>
      </c>
      <c r="E51" s="22" t="s">
        <v>952</v>
      </c>
      <c r="F51" s="22" t="s">
        <v>1504</v>
      </c>
      <c r="I51" s="1" t="s">
        <v>424</v>
      </c>
      <c r="J51" s="33">
        <v>41853</v>
      </c>
      <c r="K51" s="33">
        <f t="shared" si="25"/>
        <v>31431.606933372397</v>
      </c>
      <c r="L51" s="33">
        <v>1769</v>
      </c>
      <c r="M51" s="33">
        <f t="shared" si="26"/>
        <v>1</v>
      </c>
      <c r="N51" s="32">
        <v>0</v>
      </c>
      <c r="O51" s="33" t="s">
        <v>11</v>
      </c>
      <c r="P51" s="33" t="str">
        <f t="shared" si="2"/>
        <v/>
      </c>
      <c r="Q51" s="36">
        <f t="shared" si="3"/>
        <v>2.8400595238095243</v>
      </c>
      <c r="R51" s="6">
        <f t="shared" si="4"/>
        <v>4.1631192261904761</v>
      </c>
      <c r="S51" s="6">
        <f t="shared" si="5"/>
        <v>0</v>
      </c>
      <c r="T51" s="6">
        <f t="shared" si="27"/>
        <v>1.3230597023809518</v>
      </c>
      <c r="U51" s="6">
        <f t="shared" si="6"/>
        <v>4.1631192261904761</v>
      </c>
      <c r="V51" s="6">
        <f t="shared" si="7"/>
        <v>5.6053125000000001</v>
      </c>
      <c r="W51" s="6">
        <f t="shared" si="8"/>
        <v>6.4859047619047621</v>
      </c>
      <c r="X51" s="6">
        <f t="shared" si="9"/>
        <v>0</v>
      </c>
      <c r="Y51" s="6">
        <f t="shared" si="28"/>
        <v>0.88059226190476192</v>
      </c>
      <c r="Z51" s="6">
        <f t="shared" si="10"/>
        <v>6.4859047619047621</v>
      </c>
      <c r="AA51" s="4">
        <f t="shared" si="11"/>
        <v>1.3333333333333333</v>
      </c>
      <c r="AB51" s="44">
        <f t="shared" si="12"/>
        <v>2</v>
      </c>
      <c r="AC51" s="6">
        <f t="shared" si="13"/>
        <v>0.16666666666666666</v>
      </c>
      <c r="AD51" s="4">
        <f t="shared" si="29"/>
        <v>0</v>
      </c>
      <c r="AF51" s="4">
        <f t="shared" si="14"/>
        <v>0</v>
      </c>
      <c r="AG51" s="4">
        <f t="shared" si="15"/>
        <v>0</v>
      </c>
      <c r="AH51" s="4">
        <f t="shared" si="30"/>
        <v>0</v>
      </c>
      <c r="AI51" s="4">
        <f t="shared" si="16"/>
        <v>939372.38869047584</v>
      </c>
      <c r="AJ51" s="4">
        <f t="shared" si="17"/>
        <v>261223.64376964289</v>
      </c>
      <c r="AK51" s="4">
        <f t="shared" si="18"/>
        <v>365132.79999999993</v>
      </c>
      <c r="AL51" s="4">
        <f t="shared" si="19"/>
        <v>84000</v>
      </c>
      <c r="AM51" s="4">
        <f t="shared" si="20"/>
        <v>11959.366666666665</v>
      </c>
      <c r="AN51" s="4">
        <f t="shared" si="21"/>
        <v>20906.363636363636</v>
      </c>
      <c r="AO51" s="4">
        <f t="shared" si="22"/>
        <v>123193.15999999997</v>
      </c>
      <c r="AP51" s="4">
        <v>0</v>
      </c>
      <c r="AQ51" s="4">
        <v>0</v>
      </c>
      <c r="AR51" s="4">
        <f t="shared" si="23"/>
        <v>0</v>
      </c>
      <c r="AS51" s="4">
        <f t="shared" si="31"/>
        <v>1805787.7227631486</v>
      </c>
      <c r="AT51" s="4">
        <v>0</v>
      </c>
      <c r="AU51" s="4">
        <f t="shared" si="32"/>
        <v>1805787.7227631486</v>
      </c>
      <c r="AV51" s="18">
        <f t="shared" si="33"/>
        <v>1</v>
      </c>
      <c r="AW51" s="105"/>
      <c r="AX51" s="103"/>
      <c r="AY51" s="107">
        <f t="shared" si="24"/>
        <v>1805787.7227631486</v>
      </c>
      <c r="AZ51" s="7"/>
      <c r="BA51" s="7"/>
      <c r="BB51" s="7"/>
      <c r="BC51" s="7"/>
      <c r="BD51" s="7"/>
      <c r="BE51" s="7"/>
      <c r="BF51" s="7"/>
    </row>
    <row r="52" spans="1:58" x14ac:dyDescent="0.25">
      <c r="A52" s="22" t="s">
        <v>1541</v>
      </c>
      <c r="B52" s="23">
        <v>31</v>
      </c>
      <c r="C52" s="22" t="s">
        <v>1550</v>
      </c>
      <c r="D52" s="48">
        <v>310780101</v>
      </c>
      <c r="E52" s="22" t="s">
        <v>1551</v>
      </c>
      <c r="F52" s="22" t="s">
        <v>1529</v>
      </c>
      <c r="I52" s="1" t="s">
        <v>429</v>
      </c>
      <c r="J52" s="33">
        <v>0</v>
      </c>
      <c r="K52" s="33">
        <f t="shared" si="25"/>
        <v>0</v>
      </c>
      <c r="L52" s="33">
        <v>0</v>
      </c>
      <c r="M52" s="33">
        <f t="shared" si="26"/>
        <v>0</v>
      </c>
      <c r="N52" s="32">
        <v>1</v>
      </c>
      <c r="O52" s="33"/>
      <c r="P52" s="33" t="str">
        <f t="shared" si="2"/>
        <v/>
      </c>
      <c r="Q52" s="36">
        <f t="shared" si="3"/>
        <v>0</v>
      </c>
      <c r="R52" s="6">
        <f t="shared" si="4"/>
        <v>0</v>
      </c>
      <c r="S52" s="6">
        <f t="shared" si="5"/>
        <v>0</v>
      </c>
      <c r="T52" s="6">
        <f t="shared" si="27"/>
        <v>0</v>
      </c>
      <c r="U52" s="6">
        <f t="shared" si="6"/>
        <v>0</v>
      </c>
      <c r="V52" s="6">
        <f t="shared" si="7"/>
        <v>0</v>
      </c>
      <c r="W52" s="6">
        <f t="shared" si="8"/>
        <v>0</v>
      </c>
      <c r="X52" s="6">
        <f t="shared" si="9"/>
        <v>0</v>
      </c>
      <c r="Y52" s="6">
        <f t="shared" si="28"/>
        <v>0</v>
      </c>
      <c r="Z52" s="6">
        <f t="shared" si="10"/>
        <v>0</v>
      </c>
      <c r="AA52" s="4">
        <f t="shared" si="11"/>
        <v>0</v>
      </c>
      <c r="AB52" s="44">
        <f t="shared" si="12"/>
        <v>0</v>
      </c>
      <c r="AC52" s="6">
        <f t="shared" si="13"/>
        <v>0</v>
      </c>
      <c r="AD52" s="4">
        <f t="shared" si="29"/>
        <v>0</v>
      </c>
      <c r="AF52" s="4">
        <f t="shared" si="14"/>
        <v>0</v>
      </c>
      <c r="AG52" s="4">
        <f t="shared" si="15"/>
        <v>0</v>
      </c>
      <c r="AH52" s="4">
        <f t="shared" si="30"/>
        <v>0</v>
      </c>
      <c r="AI52" s="4">
        <f t="shared" si="16"/>
        <v>0</v>
      </c>
      <c r="AJ52" s="4">
        <f t="shared" si="17"/>
        <v>0</v>
      </c>
      <c r="AK52" s="4">
        <f t="shared" si="18"/>
        <v>0</v>
      </c>
      <c r="AL52" s="4">
        <f t="shared" si="19"/>
        <v>0</v>
      </c>
      <c r="AM52" s="4">
        <f t="shared" si="20"/>
        <v>0</v>
      </c>
      <c r="AN52" s="4">
        <f t="shared" si="21"/>
        <v>0</v>
      </c>
      <c r="AO52" s="4">
        <f t="shared" si="22"/>
        <v>0</v>
      </c>
      <c r="AP52" s="4">
        <v>0</v>
      </c>
      <c r="AQ52" s="4">
        <v>0</v>
      </c>
      <c r="AR52" s="4">
        <f t="shared" si="23"/>
        <v>0</v>
      </c>
      <c r="AS52" s="4">
        <f t="shared" si="31"/>
        <v>0</v>
      </c>
      <c r="AT52" s="4">
        <v>0</v>
      </c>
      <c r="AU52" s="4">
        <f t="shared" si="32"/>
        <v>0</v>
      </c>
      <c r="AV52" s="18">
        <f t="shared" si="33"/>
        <v>0</v>
      </c>
      <c r="AW52" s="105"/>
      <c r="AX52" s="103"/>
      <c r="AY52" s="107">
        <f t="shared" si="24"/>
        <v>0</v>
      </c>
      <c r="AZ52" s="7"/>
      <c r="BA52" s="7"/>
      <c r="BB52" s="7"/>
      <c r="BC52" s="7"/>
      <c r="BD52" s="7"/>
      <c r="BE52" s="7"/>
      <c r="BF52" s="7"/>
    </row>
    <row r="53" spans="1:58" x14ac:dyDescent="0.25">
      <c r="A53" s="22" t="s">
        <v>1541</v>
      </c>
      <c r="B53" s="23">
        <v>31</v>
      </c>
      <c r="C53" s="22" t="s">
        <v>1552</v>
      </c>
      <c r="D53" s="48">
        <v>310780283</v>
      </c>
      <c r="E53" s="22" t="s">
        <v>1553</v>
      </c>
      <c r="F53" s="22" t="s">
        <v>1529</v>
      </c>
      <c r="I53" s="1" t="s">
        <v>428</v>
      </c>
      <c r="J53" s="33">
        <v>0</v>
      </c>
      <c r="K53" s="33">
        <f t="shared" si="25"/>
        <v>0</v>
      </c>
      <c r="L53" s="33">
        <v>0</v>
      </c>
      <c r="M53" s="33">
        <f t="shared" si="26"/>
        <v>0</v>
      </c>
      <c r="N53" s="32">
        <v>1</v>
      </c>
      <c r="O53" s="33"/>
      <c r="P53" s="33" t="str">
        <f t="shared" si="2"/>
        <v/>
      </c>
      <c r="Q53" s="36">
        <f t="shared" si="3"/>
        <v>0</v>
      </c>
      <c r="R53" s="6">
        <f t="shared" si="4"/>
        <v>0</v>
      </c>
      <c r="S53" s="6">
        <f t="shared" si="5"/>
        <v>0</v>
      </c>
      <c r="T53" s="6">
        <f t="shared" si="27"/>
        <v>0</v>
      </c>
      <c r="U53" s="6">
        <f t="shared" si="6"/>
        <v>0</v>
      </c>
      <c r="V53" s="6">
        <f t="shared" si="7"/>
        <v>0</v>
      </c>
      <c r="W53" s="6">
        <f t="shared" si="8"/>
        <v>0</v>
      </c>
      <c r="X53" s="6">
        <f t="shared" si="9"/>
        <v>0</v>
      </c>
      <c r="Y53" s="6">
        <f t="shared" si="28"/>
        <v>0</v>
      </c>
      <c r="Z53" s="6">
        <f t="shared" si="10"/>
        <v>0</v>
      </c>
      <c r="AA53" s="4">
        <f t="shared" si="11"/>
        <v>0</v>
      </c>
      <c r="AB53" s="44">
        <f t="shared" si="12"/>
        <v>0</v>
      </c>
      <c r="AC53" s="6">
        <f t="shared" si="13"/>
        <v>0</v>
      </c>
      <c r="AD53" s="4">
        <f t="shared" si="29"/>
        <v>0</v>
      </c>
      <c r="AF53" s="4">
        <f t="shared" si="14"/>
        <v>0</v>
      </c>
      <c r="AG53" s="4">
        <f t="shared" si="15"/>
        <v>0</v>
      </c>
      <c r="AH53" s="4">
        <f t="shared" si="30"/>
        <v>0</v>
      </c>
      <c r="AI53" s="4">
        <f t="shared" si="16"/>
        <v>0</v>
      </c>
      <c r="AJ53" s="4">
        <f t="shared" si="17"/>
        <v>0</v>
      </c>
      <c r="AK53" s="4">
        <f t="shared" si="18"/>
        <v>0</v>
      </c>
      <c r="AL53" s="4">
        <f t="shared" si="19"/>
        <v>0</v>
      </c>
      <c r="AM53" s="4">
        <f t="shared" si="20"/>
        <v>0</v>
      </c>
      <c r="AN53" s="4">
        <f t="shared" si="21"/>
        <v>0</v>
      </c>
      <c r="AO53" s="4">
        <f t="shared" si="22"/>
        <v>0</v>
      </c>
      <c r="AP53" s="4">
        <v>0</v>
      </c>
      <c r="AQ53" s="4">
        <v>0</v>
      </c>
      <c r="AR53" s="4">
        <f t="shared" si="23"/>
        <v>0</v>
      </c>
      <c r="AS53" s="4">
        <f t="shared" si="31"/>
        <v>0</v>
      </c>
      <c r="AT53" s="4">
        <v>0</v>
      </c>
      <c r="AU53" s="4">
        <f t="shared" si="32"/>
        <v>0</v>
      </c>
      <c r="AV53" s="18">
        <f t="shared" si="33"/>
        <v>0</v>
      </c>
      <c r="AW53" s="105"/>
      <c r="AX53" s="103"/>
      <c r="AY53" s="107">
        <f t="shared" si="24"/>
        <v>0</v>
      </c>
      <c r="AZ53" s="7"/>
      <c r="BA53" s="7"/>
      <c r="BB53" s="7"/>
      <c r="BC53" s="7"/>
      <c r="BD53" s="7"/>
      <c r="BE53" s="7"/>
      <c r="BF53" s="7"/>
    </row>
    <row r="54" spans="1:58" x14ac:dyDescent="0.25">
      <c r="A54" s="22" t="s">
        <v>1541</v>
      </c>
      <c r="B54" s="23">
        <v>31</v>
      </c>
      <c r="C54" s="22" t="s">
        <v>1554</v>
      </c>
      <c r="D54" s="48">
        <v>310780382</v>
      </c>
      <c r="E54" s="22" t="s">
        <v>1555</v>
      </c>
      <c r="F54" s="22" t="s">
        <v>1529</v>
      </c>
      <c r="I54" s="1" t="s">
        <v>427</v>
      </c>
      <c r="J54" s="33">
        <v>0</v>
      </c>
      <c r="K54" s="33">
        <f t="shared" si="25"/>
        <v>0</v>
      </c>
      <c r="L54" s="33">
        <v>0</v>
      </c>
      <c r="M54" s="33">
        <f t="shared" si="26"/>
        <v>0</v>
      </c>
      <c r="N54" s="32">
        <v>1</v>
      </c>
      <c r="O54" s="33"/>
      <c r="P54" s="33" t="str">
        <f t="shared" si="2"/>
        <v/>
      </c>
      <c r="Q54" s="36">
        <f t="shared" si="3"/>
        <v>0</v>
      </c>
      <c r="R54" s="6">
        <f t="shared" si="4"/>
        <v>0</v>
      </c>
      <c r="S54" s="6">
        <f t="shared" si="5"/>
        <v>0</v>
      </c>
      <c r="T54" s="6">
        <f t="shared" si="27"/>
        <v>0</v>
      </c>
      <c r="U54" s="6">
        <f t="shared" si="6"/>
        <v>0</v>
      </c>
      <c r="V54" s="6">
        <f t="shared" si="7"/>
        <v>0</v>
      </c>
      <c r="W54" s="6">
        <f t="shared" si="8"/>
        <v>0</v>
      </c>
      <c r="X54" s="6">
        <f t="shared" si="9"/>
        <v>0</v>
      </c>
      <c r="Y54" s="6">
        <f t="shared" si="28"/>
        <v>0</v>
      </c>
      <c r="Z54" s="6">
        <f t="shared" si="10"/>
        <v>0</v>
      </c>
      <c r="AA54" s="4">
        <f t="shared" si="11"/>
        <v>0</v>
      </c>
      <c r="AB54" s="44">
        <f t="shared" si="12"/>
        <v>0</v>
      </c>
      <c r="AC54" s="6">
        <f t="shared" si="13"/>
        <v>0</v>
      </c>
      <c r="AD54" s="4">
        <f t="shared" si="29"/>
        <v>0</v>
      </c>
      <c r="AF54" s="4">
        <f t="shared" si="14"/>
        <v>0</v>
      </c>
      <c r="AG54" s="4">
        <f t="shared" si="15"/>
        <v>0</v>
      </c>
      <c r="AH54" s="4">
        <f t="shared" si="30"/>
        <v>0</v>
      </c>
      <c r="AI54" s="4">
        <f t="shared" si="16"/>
        <v>0</v>
      </c>
      <c r="AJ54" s="4">
        <f t="shared" si="17"/>
        <v>0</v>
      </c>
      <c r="AK54" s="4">
        <f t="shared" si="18"/>
        <v>0</v>
      </c>
      <c r="AL54" s="4">
        <f t="shared" si="19"/>
        <v>0</v>
      </c>
      <c r="AM54" s="4">
        <f t="shared" si="20"/>
        <v>0</v>
      </c>
      <c r="AN54" s="4">
        <f t="shared" si="21"/>
        <v>0</v>
      </c>
      <c r="AO54" s="4">
        <f t="shared" si="22"/>
        <v>0</v>
      </c>
      <c r="AP54" s="4">
        <v>0</v>
      </c>
      <c r="AQ54" s="4">
        <v>0</v>
      </c>
      <c r="AR54" s="4">
        <f t="shared" si="23"/>
        <v>0</v>
      </c>
      <c r="AS54" s="4">
        <f t="shared" si="31"/>
        <v>0</v>
      </c>
      <c r="AT54" s="4">
        <v>0</v>
      </c>
      <c r="AU54" s="4">
        <f t="shared" si="32"/>
        <v>0</v>
      </c>
      <c r="AV54" s="18">
        <f t="shared" si="33"/>
        <v>0</v>
      </c>
      <c r="AW54" s="105"/>
      <c r="AX54" s="103"/>
      <c r="AY54" s="107">
        <f t="shared" si="24"/>
        <v>0</v>
      </c>
      <c r="AZ54" s="7"/>
      <c r="BA54" s="7"/>
      <c r="BB54" s="7"/>
      <c r="BC54" s="7"/>
      <c r="BD54" s="7"/>
      <c r="BE54" s="7"/>
      <c r="BF54" s="7"/>
    </row>
    <row r="55" spans="1:58" x14ac:dyDescent="0.25">
      <c r="A55" s="22" t="s">
        <v>1541</v>
      </c>
      <c r="B55" s="23">
        <v>31</v>
      </c>
      <c r="C55" s="22" t="s">
        <v>1556</v>
      </c>
      <c r="D55" s="48">
        <v>310781000</v>
      </c>
      <c r="E55" s="22" t="s">
        <v>1557</v>
      </c>
      <c r="F55" s="22" t="s">
        <v>1529</v>
      </c>
      <c r="I55" s="1" t="s">
        <v>423</v>
      </c>
      <c r="J55" s="33">
        <v>0</v>
      </c>
      <c r="K55" s="33">
        <f t="shared" si="25"/>
        <v>0</v>
      </c>
      <c r="L55" s="33">
        <v>0</v>
      </c>
      <c r="M55" s="33">
        <f t="shared" si="26"/>
        <v>0</v>
      </c>
      <c r="N55" s="32">
        <v>1</v>
      </c>
      <c r="O55" s="33"/>
      <c r="P55" s="33" t="str">
        <f t="shared" si="2"/>
        <v/>
      </c>
      <c r="Q55" s="36">
        <f t="shared" si="3"/>
        <v>0</v>
      </c>
      <c r="R55" s="6">
        <f t="shared" si="4"/>
        <v>0</v>
      </c>
      <c r="S55" s="6">
        <f t="shared" si="5"/>
        <v>0</v>
      </c>
      <c r="T55" s="6">
        <f t="shared" si="27"/>
        <v>0</v>
      </c>
      <c r="U55" s="6">
        <f t="shared" si="6"/>
        <v>0</v>
      </c>
      <c r="V55" s="6">
        <f t="shared" si="7"/>
        <v>0</v>
      </c>
      <c r="W55" s="6">
        <f t="shared" si="8"/>
        <v>0</v>
      </c>
      <c r="X55" s="6">
        <f t="shared" si="9"/>
        <v>0</v>
      </c>
      <c r="Y55" s="6">
        <f t="shared" si="28"/>
        <v>0</v>
      </c>
      <c r="Z55" s="6">
        <f t="shared" si="10"/>
        <v>0</v>
      </c>
      <c r="AA55" s="4">
        <f t="shared" si="11"/>
        <v>0</v>
      </c>
      <c r="AB55" s="44">
        <f t="shared" si="12"/>
        <v>0</v>
      </c>
      <c r="AC55" s="6">
        <f t="shared" si="13"/>
        <v>0</v>
      </c>
      <c r="AD55" s="4">
        <f t="shared" si="29"/>
        <v>0</v>
      </c>
      <c r="AF55" s="4">
        <f t="shared" si="14"/>
        <v>0</v>
      </c>
      <c r="AG55" s="4">
        <f t="shared" si="15"/>
        <v>0</v>
      </c>
      <c r="AH55" s="4">
        <f t="shared" si="30"/>
        <v>0</v>
      </c>
      <c r="AI55" s="4">
        <f t="shared" si="16"/>
        <v>0</v>
      </c>
      <c r="AJ55" s="4">
        <f t="shared" si="17"/>
        <v>0</v>
      </c>
      <c r="AK55" s="4">
        <f t="shared" si="18"/>
        <v>0</v>
      </c>
      <c r="AL55" s="4">
        <f t="shared" si="19"/>
        <v>0</v>
      </c>
      <c r="AM55" s="4">
        <f t="shared" si="20"/>
        <v>0</v>
      </c>
      <c r="AN55" s="4">
        <f t="shared" si="21"/>
        <v>0</v>
      </c>
      <c r="AO55" s="4">
        <f t="shared" si="22"/>
        <v>0</v>
      </c>
      <c r="AP55" s="4">
        <v>0</v>
      </c>
      <c r="AQ55" s="4">
        <v>0</v>
      </c>
      <c r="AR55" s="4">
        <f t="shared" si="23"/>
        <v>0</v>
      </c>
      <c r="AS55" s="4">
        <f t="shared" si="31"/>
        <v>0</v>
      </c>
      <c r="AT55" s="4">
        <v>0</v>
      </c>
      <c r="AU55" s="4">
        <f t="shared" si="32"/>
        <v>0</v>
      </c>
      <c r="AV55" s="18">
        <f t="shared" si="33"/>
        <v>0</v>
      </c>
      <c r="AW55" s="105"/>
      <c r="AX55" s="103"/>
      <c r="AY55" s="107">
        <f t="shared" si="24"/>
        <v>0</v>
      </c>
      <c r="AZ55" s="7"/>
      <c r="BA55" s="7"/>
      <c r="BB55" s="7"/>
      <c r="BC55" s="7"/>
      <c r="BD55" s="7"/>
      <c r="BE55" s="7"/>
      <c r="BF55" s="7"/>
    </row>
    <row r="56" spans="1:58" x14ac:dyDescent="0.25">
      <c r="A56" s="22" t="s">
        <v>1541</v>
      </c>
      <c r="B56" s="23">
        <v>31</v>
      </c>
      <c r="C56" s="22" t="s">
        <v>676</v>
      </c>
      <c r="D56" s="48">
        <v>310781067</v>
      </c>
      <c r="E56" s="22" t="s">
        <v>1558</v>
      </c>
      <c r="F56" s="22" t="s">
        <v>1559</v>
      </c>
      <c r="I56" s="1" t="s">
        <v>422</v>
      </c>
      <c r="J56" s="33">
        <v>15138</v>
      </c>
      <c r="K56" s="33">
        <f t="shared" si="25"/>
        <v>11368.639422679171</v>
      </c>
      <c r="L56" s="33">
        <v>0</v>
      </c>
      <c r="M56" s="33">
        <f t="shared" si="26"/>
        <v>1</v>
      </c>
      <c r="N56" s="32">
        <v>0</v>
      </c>
      <c r="O56" s="33" t="s">
        <v>16</v>
      </c>
      <c r="P56" s="33" t="str">
        <f t="shared" si="2"/>
        <v/>
      </c>
      <c r="Q56" s="36">
        <f t="shared" si="3"/>
        <v>1.2498809523809524</v>
      </c>
      <c r="R56" s="6">
        <f t="shared" si="4"/>
        <v>0</v>
      </c>
      <c r="S56" s="6">
        <f t="shared" si="5"/>
        <v>0</v>
      </c>
      <c r="T56" s="6">
        <f t="shared" si="27"/>
        <v>0</v>
      </c>
      <c r="U56" s="6">
        <f t="shared" si="6"/>
        <v>1.2498809523809524</v>
      </c>
      <c r="V56" s="6">
        <f t="shared" si="7"/>
        <v>2.0274107142857138</v>
      </c>
      <c r="W56" s="6">
        <f t="shared" si="8"/>
        <v>0</v>
      </c>
      <c r="X56" s="6">
        <f t="shared" si="9"/>
        <v>0</v>
      </c>
      <c r="Y56" s="6">
        <f t="shared" si="28"/>
        <v>0</v>
      </c>
      <c r="Z56" s="6">
        <f t="shared" si="10"/>
        <v>2.0274107142857138</v>
      </c>
      <c r="AA56" s="4">
        <f t="shared" si="11"/>
        <v>0</v>
      </c>
      <c r="AB56" s="44">
        <f t="shared" si="12"/>
        <v>0</v>
      </c>
      <c r="AC56" s="6">
        <f t="shared" si="13"/>
        <v>0</v>
      </c>
      <c r="AD56" s="4">
        <f t="shared" si="29"/>
        <v>0</v>
      </c>
      <c r="AF56" s="4">
        <f t="shared" si="14"/>
        <v>0</v>
      </c>
      <c r="AG56" s="4">
        <f t="shared" si="15"/>
        <v>0</v>
      </c>
      <c r="AH56" s="4">
        <f t="shared" si="30"/>
        <v>0</v>
      </c>
      <c r="AI56" s="4">
        <f t="shared" si="16"/>
        <v>0</v>
      </c>
      <c r="AJ56" s="4">
        <f t="shared" si="17"/>
        <v>0</v>
      </c>
      <c r="AK56" s="4">
        <f t="shared" si="18"/>
        <v>0</v>
      </c>
      <c r="AL56" s="4">
        <f t="shared" si="19"/>
        <v>0</v>
      </c>
      <c r="AM56" s="4">
        <f t="shared" si="20"/>
        <v>0</v>
      </c>
      <c r="AN56" s="4">
        <f t="shared" si="21"/>
        <v>0</v>
      </c>
      <c r="AO56" s="4">
        <f t="shared" si="22"/>
        <v>0</v>
      </c>
      <c r="AP56" s="4">
        <v>0</v>
      </c>
      <c r="AQ56" s="4">
        <v>0</v>
      </c>
      <c r="AR56" s="4">
        <f t="shared" si="23"/>
        <v>0</v>
      </c>
      <c r="AS56" s="4">
        <f t="shared" si="31"/>
        <v>0</v>
      </c>
      <c r="AT56" s="4">
        <v>0</v>
      </c>
      <c r="AU56" s="4">
        <f t="shared" si="32"/>
        <v>0</v>
      </c>
      <c r="AV56" s="18">
        <f t="shared" si="33"/>
        <v>0</v>
      </c>
      <c r="AW56" s="105"/>
      <c r="AX56" s="103"/>
      <c r="AY56" s="107">
        <f t="shared" si="24"/>
        <v>0</v>
      </c>
      <c r="AZ56" s="7"/>
      <c r="BA56" s="7"/>
      <c r="BB56" s="7"/>
      <c r="BC56" s="7"/>
      <c r="BD56" s="7"/>
      <c r="BE56" s="7"/>
      <c r="BF56" s="7"/>
    </row>
    <row r="57" spans="1:58" x14ac:dyDescent="0.25">
      <c r="A57" s="22" t="s">
        <v>1541</v>
      </c>
      <c r="B57" s="23">
        <v>31</v>
      </c>
      <c r="C57" s="22" t="s">
        <v>1560</v>
      </c>
      <c r="D57" s="48">
        <v>310781505</v>
      </c>
      <c r="E57" s="22" t="s">
        <v>1561</v>
      </c>
      <c r="F57" s="22" t="s">
        <v>1529</v>
      </c>
      <c r="I57" s="1" t="s">
        <v>426</v>
      </c>
      <c r="J57" s="33">
        <v>0</v>
      </c>
      <c r="K57" s="33">
        <f t="shared" si="25"/>
        <v>0</v>
      </c>
      <c r="L57" s="33">
        <v>0</v>
      </c>
      <c r="M57" s="33">
        <f t="shared" si="26"/>
        <v>0</v>
      </c>
      <c r="N57" s="32">
        <v>1</v>
      </c>
      <c r="O57" s="33"/>
      <c r="P57" s="33" t="str">
        <f t="shared" si="2"/>
        <v/>
      </c>
      <c r="Q57" s="36">
        <f t="shared" si="3"/>
        <v>0</v>
      </c>
      <c r="R57" s="6">
        <f t="shared" si="4"/>
        <v>0</v>
      </c>
      <c r="S57" s="6">
        <f t="shared" si="5"/>
        <v>0</v>
      </c>
      <c r="T57" s="6">
        <f t="shared" si="27"/>
        <v>0</v>
      </c>
      <c r="U57" s="6">
        <f t="shared" si="6"/>
        <v>0</v>
      </c>
      <c r="V57" s="6">
        <f t="shared" si="7"/>
        <v>0</v>
      </c>
      <c r="W57" s="6">
        <f t="shared" si="8"/>
        <v>0</v>
      </c>
      <c r="X57" s="6">
        <f t="shared" si="9"/>
        <v>0</v>
      </c>
      <c r="Y57" s="6">
        <f t="shared" si="28"/>
        <v>0</v>
      </c>
      <c r="Z57" s="6">
        <f t="shared" si="10"/>
        <v>0</v>
      </c>
      <c r="AA57" s="4">
        <f t="shared" si="11"/>
        <v>0</v>
      </c>
      <c r="AB57" s="44">
        <f t="shared" si="12"/>
        <v>0</v>
      </c>
      <c r="AC57" s="6">
        <f t="shared" si="13"/>
        <v>0</v>
      </c>
      <c r="AD57" s="4">
        <f t="shared" si="29"/>
        <v>0</v>
      </c>
      <c r="AF57" s="4">
        <f t="shared" si="14"/>
        <v>0</v>
      </c>
      <c r="AG57" s="4">
        <f t="shared" si="15"/>
        <v>0</v>
      </c>
      <c r="AH57" s="4">
        <f t="shared" si="30"/>
        <v>0</v>
      </c>
      <c r="AI57" s="4">
        <f t="shared" si="16"/>
        <v>0</v>
      </c>
      <c r="AJ57" s="4">
        <f t="shared" si="17"/>
        <v>0</v>
      </c>
      <c r="AK57" s="4">
        <f t="shared" si="18"/>
        <v>0</v>
      </c>
      <c r="AL57" s="4">
        <f t="shared" si="19"/>
        <v>0</v>
      </c>
      <c r="AM57" s="4">
        <f t="shared" si="20"/>
        <v>0</v>
      </c>
      <c r="AN57" s="4">
        <f t="shared" si="21"/>
        <v>0</v>
      </c>
      <c r="AO57" s="4">
        <f t="shared" si="22"/>
        <v>0</v>
      </c>
      <c r="AP57" s="4">
        <v>0</v>
      </c>
      <c r="AQ57" s="4">
        <v>0</v>
      </c>
      <c r="AR57" s="4">
        <f t="shared" si="23"/>
        <v>0</v>
      </c>
      <c r="AS57" s="4">
        <f t="shared" si="31"/>
        <v>0</v>
      </c>
      <c r="AT57" s="4">
        <v>0</v>
      </c>
      <c r="AU57" s="4">
        <f t="shared" si="32"/>
        <v>0</v>
      </c>
      <c r="AV57" s="18">
        <f t="shared" si="33"/>
        <v>0</v>
      </c>
      <c r="AW57" s="105"/>
      <c r="AX57" s="103"/>
      <c r="AY57" s="107">
        <f t="shared" si="24"/>
        <v>0</v>
      </c>
      <c r="AZ57" s="7"/>
      <c r="BA57" s="7"/>
      <c r="BB57" s="7"/>
      <c r="BC57" s="7"/>
      <c r="BD57" s="7"/>
      <c r="BE57" s="7"/>
      <c r="BF57" s="7"/>
    </row>
    <row r="58" spans="1:58" x14ac:dyDescent="0.25">
      <c r="A58" s="22" t="s">
        <v>1541</v>
      </c>
      <c r="B58" s="23">
        <v>31</v>
      </c>
      <c r="C58" s="22" t="s">
        <v>1562</v>
      </c>
      <c r="D58" s="48">
        <v>310783048</v>
      </c>
      <c r="E58" s="22" t="s">
        <v>952</v>
      </c>
      <c r="F58" s="22" t="s">
        <v>1504</v>
      </c>
      <c r="I58" s="1" t="s">
        <v>424</v>
      </c>
      <c r="J58" s="33">
        <v>61060</v>
      </c>
      <c r="K58" s="33">
        <f t="shared" si="25"/>
        <v>45856.065738458856</v>
      </c>
      <c r="L58" s="33">
        <v>10231</v>
      </c>
      <c r="M58" s="33">
        <f t="shared" si="26"/>
        <v>1</v>
      </c>
      <c r="N58" s="32">
        <v>0</v>
      </c>
      <c r="O58" s="33" t="s">
        <v>11</v>
      </c>
      <c r="P58" s="33" t="str">
        <f t="shared" si="2"/>
        <v/>
      </c>
      <c r="Q58" s="36">
        <f t="shared" si="3"/>
        <v>3.9833333333333334</v>
      </c>
      <c r="R58" s="6">
        <f t="shared" si="4"/>
        <v>8.9107444642857132</v>
      </c>
      <c r="S58" s="6">
        <f t="shared" si="5"/>
        <v>0</v>
      </c>
      <c r="T58" s="6">
        <f t="shared" si="27"/>
        <v>4.9274111309523798</v>
      </c>
      <c r="U58" s="6">
        <f t="shared" si="6"/>
        <v>8.9107444642857132</v>
      </c>
      <c r="V58" s="6">
        <f t="shared" si="7"/>
        <v>8.1776785714285705</v>
      </c>
      <c r="W58" s="6">
        <f t="shared" si="8"/>
        <v>14.954255952380951</v>
      </c>
      <c r="X58" s="6">
        <f t="shared" si="9"/>
        <v>0</v>
      </c>
      <c r="Y58" s="6">
        <f t="shared" si="28"/>
        <v>6.7765773809523804</v>
      </c>
      <c r="Z58" s="6">
        <f t="shared" si="10"/>
        <v>14.954255952380951</v>
      </c>
      <c r="AA58" s="4">
        <f t="shared" si="11"/>
        <v>5</v>
      </c>
      <c r="AB58" s="44">
        <f t="shared" si="12"/>
        <v>5</v>
      </c>
      <c r="AC58" s="6">
        <f t="shared" si="13"/>
        <v>0.625</v>
      </c>
      <c r="AD58" s="4">
        <f t="shared" si="29"/>
        <v>1</v>
      </c>
      <c r="AF58" s="4">
        <f t="shared" si="14"/>
        <v>0</v>
      </c>
      <c r="AG58" s="4">
        <f t="shared" si="15"/>
        <v>0</v>
      </c>
      <c r="AH58" s="4">
        <f t="shared" si="30"/>
        <v>0</v>
      </c>
      <c r="AI58" s="4">
        <f t="shared" si="16"/>
        <v>3498461.9029761897</v>
      </c>
      <c r="AJ58" s="4">
        <f t="shared" si="17"/>
        <v>2010240.5078035714</v>
      </c>
      <c r="AK58" s="4">
        <f t="shared" si="18"/>
        <v>1369248</v>
      </c>
      <c r="AL58" s="4">
        <f t="shared" si="19"/>
        <v>210000</v>
      </c>
      <c r="AM58" s="4">
        <f t="shared" si="20"/>
        <v>44847.625</v>
      </c>
      <c r="AN58" s="4">
        <f t="shared" si="21"/>
        <v>120911.81818181818</v>
      </c>
      <c r="AO58" s="4">
        <f t="shared" si="22"/>
        <v>712486.83999999985</v>
      </c>
      <c r="AP58" s="4">
        <v>0</v>
      </c>
      <c r="AQ58" s="4">
        <v>0</v>
      </c>
      <c r="AR58" s="4">
        <f t="shared" si="23"/>
        <v>1262275.2400145</v>
      </c>
      <c r="AS58" s="4">
        <f t="shared" si="31"/>
        <v>9228471.9339760803</v>
      </c>
      <c r="AT58" s="4">
        <v>0</v>
      </c>
      <c r="AU58" s="4">
        <f t="shared" si="32"/>
        <v>9228471.9339760803</v>
      </c>
      <c r="AV58" s="18">
        <f t="shared" si="33"/>
        <v>1</v>
      </c>
      <c r="AW58" s="105"/>
      <c r="AX58" s="103"/>
      <c r="AY58" s="107">
        <f t="shared" si="24"/>
        <v>9228471.9339760803</v>
      </c>
      <c r="AZ58" s="7"/>
      <c r="BA58" s="7"/>
      <c r="BB58" s="7"/>
      <c r="BC58" s="7"/>
      <c r="BD58" s="7"/>
      <c r="BE58" s="7"/>
      <c r="BF58" s="7"/>
    </row>
    <row r="59" spans="1:58" x14ac:dyDescent="0.25">
      <c r="A59" s="22" t="s">
        <v>1541</v>
      </c>
      <c r="B59" s="23">
        <v>31</v>
      </c>
      <c r="C59" s="22" t="s">
        <v>1563</v>
      </c>
      <c r="D59" s="48">
        <v>310783055</v>
      </c>
      <c r="E59" s="22" t="s">
        <v>952</v>
      </c>
      <c r="F59" s="22" t="s">
        <v>1504</v>
      </c>
      <c r="I59" s="1" t="s">
        <v>424</v>
      </c>
      <c r="J59" s="33">
        <v>37335</v>
      </c>
      <c r="K59" s="33">
        <f t="shared" si="25"/>
        <v>28038.588508767793</v>
      </c>
      <c r="L59" s="33">
        <v>0</v>
      </c>
      <c r="M59" s="33">
        <f t="shared" si="26"/>
        <v>1</v>
      </c>
      <c r="N59" s="32">
        <v>0</v>
      </c>
      <c r="O59" s="33" t="s">
        <v>16</v>
      </c>
      <c r="P59" s="33" t="str">
        <f t="shared" si="2"/>
        <v/>
      </c>
      <c r="Q59" s="36">
        <f t="shared" si="3"/>
        <v>2.5711309523809525</v>
      </c>
      <c r="R59" s="6">
        <f t="shared" si="4"/>
        <v>0</v>
      </c>
      <c r="S59" s="6">
        <f t="shared" si="5"/>
        <v>0</v>
      </c>
      <c r="T59" s="6">
        <f t="shared" si="27"/>
        <v>0</v>
      </c>
      <c r="U59" s="6">
        <f t="shared" si="6"/>
        <v>2.5711309523809525</v>
      </c>
      <c r="V59" s="6">
        <f t="shared" si="7"/>
        <v>5.0002232142857146</v>
      </c>
      <c r="W59" s="6">
        <f t="shared" si="8"/>
        <v>0</v>
      </c>
      <c r="X59" s="6">
        <f t="shared" si="9"/>
        <v>0</v>
      </c>
      <c r="Y59" s="6">
        <f t="shared" si="28"/>
        <v>0</v>
      </c>
      <c r="Z59" s="6">
        <f t="shared" si="10"/>
        <v>5.0002232142857146</v>
      </c>
      <c r="AA59" s="4">
        <f t="shared" si="11"/>
        <v>0</v>
      </c>
      <c r="AB59" s="44">
        <f t="shared" si="12"/>
        <v>0</v>
      </c>
      <c r="AC59" s="6">
        <f t="shared" si="13"/>
        <v>0</v>
      </c>
      <c r="AD59" s="4">
        <f t="shared" si="29"/>
        <v>0</v>
      </c>
      <c r="AF59" s="4">
        <f t="shared" si="14"/>
        <v>0</v>
      </c>
      <c r="AG59" s="4">
        <f t="shared" si="15"/>
        <v>0</v>
      </c>
      <c r="AH59" s="4">
        <f t="shared" si="30"/>
        <v>0</v>
      </c>
      <c r="AI59" s="4">
        <f t="shared" si="16"/>
        <v>0</v>
      </c>
      <c r="AJ59" s="4">
        <f t="shared" si="17"/>
        <v>0</v>
      </c>
      <c r="AK59" s="4">
        <f t="shared" si="18"/>
        <v>0</v>
      </c>
      <c r="AL59" s="4">
        <f t="shared" si="19"/>
        <v>0</v>
      </c>
      <c r="AM59" s="4">
        <f t="shared" si="20"/>
        <v>0</v>
      </c>
      <c r="AN59" s="4">
        <f t="shared" si="21"/>
        <v>0</v>
      </c>
      <c r="AO59" s="4">
        <f t="shared" si="22"/>
        <v>0</v>
      </c>
      <c r="AP59" s="4">
        <v>0</v>
      </c>
      <c r="AQ59" s="4">
        <v>0</v>
      </c>
      <c r="AR59" s="4">
        <f t="shared" si="23"/>
        <v>0</v>
      </c>
      <c r="AS59" s="4">
        <f t="shared" si="31"/>
        <v>0</v>
      </c>
      <c r="AT59" s="4">
        <v>0</v>
      </c>
      <c r="AU59" s="4">
        <f t="shared" si="32"/>
        <v>0</v>
      </c>
      <c r="AV59" s="18">
        <f t="shared" si="33"/>
        <v>0</v>
      </c>
      <c r="AW59" s="105"/>
      <c r="AX59" s="103"/>
      <c r="AY59" s="107">
        <f t="shared" si="24"/>
        <v>0</v>
      </c>
      <c r="AZ59" s="7"/>
      <c r="BA59" s="7"/>
      <c r="BB59" s="7"/>
      <c r="BC59" s="7"/>
      <c r="BD59" s="7"/>
      <c r="BE59" s="7"/>
      <c r="BF59" s="7"/>
    </row>
    <row r="60" spans="1:58" x14ac:dyDescent="0.25">
      <c r="A60" s="22" t="s">
        <v>1541</v>
      </c>
      <c r="B60" s="23">
        <v>32</v>
      </c>
      <c r="C60" s="22" t="s">
        <v>677</v>
      </c>
      <c r="D60" s="48">
        <v>320000086</v>
      </c>
      <c r="E60" s="22" t="s">
        <v>954</v>
      </c>
      <c r="F60" s="22" t="s">
        <v>1504</v>
      </c>
      <c r="I60" s="1" t="s">
        <v>421</v>
      </c>
      <c r="J60" s="33">
        <v>18943</v>
      </c>
      <c r="K60" s="33">
        <f t="shared" si="25"/>
        <v>14226.194780275568</v>
      </c>
      <c r="L60" s="33">
        <v>1036</v>
      </c>
      <c r="M60" s="33">
        <f t="shared" si="26"/>
        <v>1</v>
      </c>
      <c r="N60" s="32">
        <v>0</v>
      </c>
      <c r="O60" s="33" t="s">
        <v>11</v>
      </c>
      <c r="P60" s="33" t="str">
        <f t="shared" si="2"/>
        <v/>
      </c>
      <c r="Q60" s="36">
        <f t="shared" si="3"/>
        <v>1.4763690476190476</v>
      </c>
      <c r="R60" s="6">
        <f t="shared" si="4"/>
        <v>2.3986846428571429</v>
      </c>
      <c r="S60" s="6">
        <f t="shared" si="5"/>
        <v>0</v>
      </c>
      <c r="T60" s="6">
        <f t="shared" si="27"/>
        <v>0.92231559523809525</v>
      </c>
      <c r="U60" s="6">
        <f t="shared" si="6"/>
        <v>2.3986846428571429</v>
      </c>
      <c r="V60" s="6">
        <f t="shared" si="7"/>
        <v>2.5370089285714283</v>
      </c>
      <c r="W60" s="6">
        <f t="shared" si="8"/>
        <v>3.3495059523809525</v>
      </c>
      <c r="X60" s="6">
        <f t="shared" si="9"/>
        <v>0</v>
      </c>
      <c r="Y60" s="6">
        <f t="shared" si="28"/>
        <v>0.81249702380952415</v>
      </c>
      <c r="Z60" s="6">
        <f t="shared" si="10"/>
        <v>3.3495059523809525</v>
      </c>
      <c r="AA60" s="4">
        <f t="shared" si="11"/>
        <v>1</v>
      </c>
      <c r="AB60" s="44">
        <f t="shared" si="12"/>
        <v>1</v>
      </c>
      <c r="AC60" s="6">
        <f t="shared" si="13"/>
        <v>0.125</v>
      </c>
      <c r="AD60" s="4">
        <f t="shared" si="29"/>
        <v>0</v>
      </c>
      <c r="AF60" s="4">
        <f t="shared" si="14"/>
        <v>0</v>
      </c>
      <c r="AG60" s="4">
        <f t="shared" si="15"/>
        <v>0</v>
      </c>
      <c r="AH60" s="4">
        <f t="shared" si="30"/>
        <v>0</v>
      </c>
      <c r="AI60" s="4">
        <f t="shared" si="16"/>
        <v>654844.0726190476</v>
      </c>
      <c r="AJ60" s="4">
        <f t="shared" si="17"/>
        <v>241023.50462678584</v>
      </c>
      <c r="AK60" s="4">
        <f t="shared" si="18"/>
        <v>273849.59999999998</v>
      </c>
      <c r="AL60" s="4">
        <f t="shared" si="19"/>
        <v>42000</v>
      </c>
      <c r="AM60" s="4">
        <f t="shared" si="20"/>
        <v>8969.5249999999996</v>
      </c>
      <c r="AN60" s="4">
        <f t="shared" si="21"/>
        <v>12243.636363636364</v>
      </c>
      <c r="AO60" s="4">
        <f t="shared" si="22"/>
        <v>0</v>
      </c>
      <c r="AP60" s="4">
        <v>0</v>
      </c>
      <c r="AQ60" s="4">
        <v>0</v>
      </c>
      <c r="AR60" s="4">
        <f t="shared" si="23"/>
        <v>0</v>
      </c>
      <c r="AS60" s="4">
        <f t="shared" si="31"/>
        <v>1232930.3386094698</v>
      </c>
      <c r="AT60" s="4">
        <v>0</v>
      </c>
      <c r="AU60" s="4">
        <f t="shared" si="32"/>
        <v>1232930.3386094698</v>
      </c>
      <c r="AV60" s="18">
        <f t="shared" si="33"/>
        <v>1</v>
      </c>
      <c r="AW60" s="105"/>
      <c r="AX60" s="103"/>
      <c r="AY60" s="107">
        <f t="shared" si="24"/>
        <v>1232930.3386094698</v>
      </c>
      <c r="AZ60" s="7"/>
      <c r="BA60" s="7"/>
      <c r="BB60" s="7"/>
      <c r="BC60" s="7"/>
      <c r="BD60" s="7"/>
      <c r="BE60" s="7"/>
      <c r="BF60" s="7"/>
    </row>
    <row r="61" spans="1:58" x14ac:dyDescent="0.25">
      <c r="A61" s="22" t="s">
        <v>1541</v>
      </c>
      <c r="B61" s="23">
        <v>32</v>
      </c>
      <c r="C61" s="22" t="s">
        <v>1564</v>
      </c>
      <c r="D61" s="48">
        <v>320000102</v>
      </c>
      <c r="E61" s="22" t="s">
        <v>955</v>
      </c>
      <c r="F61" s="22" t="s">
        <v>1504</v>
      </c>
      <c r="I61" s="1" t="s">
        <v>420</v>
      </c>
      <c r="J61" s="33">
        <v>6604</v>
      </c>
      <c r="K61" s="33">
        <f t="shared" si="25"/>
        <v>4959.6046206482524</v>
      </c>
      <c r="L61" s="33">
        <v>446</v>
      </c>
      <c r="M61" s="33">
        <f t="shared" si="26"/>
        <v>1</v>
      </c>
      <c r="N61" s="32">
        <v>0</v>
      </c>
      <c r="O61" s="33" t="s">
        <v>11</v>
      </c>
      <c r="P61" s="33" t="str">
        <f t="shared" si="2"/>
        <v>Faible activité</v>
      </c>
      <c r="Q61" s="36">
        <f t="shared" si="3"/>
        <v>1</v>
      </c>
      <c r="R61" s="6">
        <f t="shared" si="4"/>
        <v>2</v>
      </c>
      <c r="S61" s="6">
        <f t="shared" si="5"/>
        <v>0</v>
      </c>
      <c r="T61" s="6">
        <f t="shared" si="27"/>
        <v>1</v>
      </c>
      <c r="U61" s="6">
        <f t="shared" si="6"/>
        <v>2</v>
      </c>
      <c r="V61" s="6">
        <f t="shared" si="7"/>
        <v>1</v>
      </c>
      <c r="W61" s="6">
        <f t="shared" si="8"/>
        <v>2</v>
      </c>
      <c r="X61" s="6">
        <f t="shared" si="9"/>
        <v>0</v>
      </c>
      <c r="Y61" s="6">
        <f t="shared" si="28"/>
        <v>1</v>
      </c>
      <c r="Z61" s="6">
        <f t="shared" si="10"/>
        <v>2</v>
      </c>
      <c r="AA61" s="4">
        <f t="shared" si="11"/>
        <v>1</v>
      </c>
      <c r="AB61" s="44">
        <f t="shared" si="12"/>
        <v>1</v>
      </c>
      <c r="AC61" s="6">
        <f t="shared" si="13"/>
        <v>0.125</v>
      </c>
      <c r="AD61" s="4">
        <f t="shared" si="29"/>
        <v>0</v>
      </c>
      <c r="AF61" s="4">
        <f t="shared" si="14"/>
        <v>0</v>
      </c>
      <c r="AG61" s="4">
        <f t="shared" si="15"/>
        <v>-100000</v>
      </c>
      <c r="AH61" s="4">
        <f t="shared" si="30"/>
        <v>-50000</v>
      </c>
      <c r="AI61" s="4">
        <f t="shared" si="16"/>
        <v>660000</v>
      </c>
      <c r="AJ61" s="4">
        <f t="shared" si="17"/>
        <v>296645.40000000002</v>
      </c>
      <c r="AK61" s="4">
        <f t="shared" si="18"/>
        <v>273849.59999999998</v>
      </c>
      <c r="AL61" s="4">
        <f t="shared" si="19"/>
        <v>42000</v>
      </c>
      <c r="AM61" s="4">
        <f t="shared" si="20"/>
        <v>8969.5249999999996</v>
      </c>
      <c r="AN61" s="4">
        <f t="shared" si="21"/>
        <v>5270.909090909091</v>
      </c>
      <c r="AO61" s="4">
        <f t="shared" si="22"/>
        <v>0</v>
      </c>
      <c r="AP61" s="4">
        <v>0</v>
      </c>
      <c r="AQ61" s="4">
        <v>0</v>
      </c>
      <c r="AR61" s="4">
        <f t="shared" si="23"/>
        <v>0</v>
      </c>
      <c r="AS61" s="4">
        <f t="shared" si="31"/>
        <v>1286735.4340909091</v>
      </c>
      <c r="AT61" s="4">
        <v>0</v>
      </c>
      <c r="AU61" s="4">
        <f t="shared" si="32"/>
        <v>1286735.4340909091</v>
      </c>
      <c r="AV61" s="18">
        <f t="shared" si="33"/>
        <v>1</v>
      </c>
      <c r="AW61" s="105"/>
      <c r="AX61" s="103"/>
      <c r="AY61" s="107">
        <f t="shared" si="24"/>
        <v>1286735.4340909091</v>
      </c>
      <c r="AZ61" s="7"/>
      <c r="BA61" s="7"/>
      <c r="BB61" s="7"/>
      <c r="BC61" s="7"/>
      <c r="BD61" s="7"/>
      <c r="BE61" s="7"/>
      <c r="BF61" s="7"/>
    </row>
    <row r="62" spans="1:58" x14ac:dyDescent="0.25">
      <c r="A62" s="22" t="s">
        <v>1541</v>
      </c>
      <c r="B62" s="23">
        <v>46</v>
      </c>
      <c r="C62" s="22" t="s">
        <v>1565</v>
      </c>
      <c r="D62" s="48">
        <v>460000045</v>
      </c>
      <c r="E62" s="22" t="s">
        <v>1061</v>
      </c>
      <c r="F62" s="22" t="s">
        <v>1504</v>
      </c>
      <c r="I62" s="1" t="s">
        <v>342</v>
      </c>
      <c r="J62" s="33">
        <v>12489</v>
      </c>
      <c r="K62" s="33">
        <f t="shared" si="25"/>
        <v>9379.2401737244127</v>
      </c>
      <c r="L62" s="33">
        <v>247</v>
      </c>
      <c r="M62" s="33">
        <f t="shared" si="26"/>
        <v>1</v>
      </c>
      <c r="N62" s="32">
        <v>0</v>
      </c>
      <c r="O62" s="33" t="s">
        <v>11</v>
      </c>
      <c r="P62" s="33" t="str">
        <f t="shared" si="2"/>
        <v>Faible activité</v>
      </c>
      <c r="Q62" s="36">
        <f t="shared" si="3"/>
        <v>1.0922023809523811</v>
      </c>
      <c r="R62" s="6">
        <f t="shared" si="4"/>
        <v>2</v>
      </c>
      <c r="S62" s="6">
        <f t="shared" si="5"/>
        <v>0</v>
      </c>
      <c r="T62" s="6">
        <f t="shared" si="27"/>
        <v>0.90779761904761891</v>
      </c>
      <c r="U62" s="6">
        <f t="shared" si="6"/>
        <v>2</v>
      </c>
      <c r="V62" s="6">
        <f t="shared" si="7"/>
        <v>1.6726339285714285</v>
      </c>
      <c r="W62" s="6">
        <f t="shared" si="8"/>
        <v>2.0325357142857143</v>
      </c>
      <c r="X62" s="6">
        <f t="shared" si="9"/>
        <v>0</v>
      </c>
      <c r="Y62" s="6">
        <f t="shared" si="28"/>
        <v>0.35990178571428588</v>
      </c>
      <c r="Z62" s="6">
        <f t="shared" si="10"/>
        <v>2.0325357142857143</v>
      </c>
      <c r="AA62" s="4">
        <f t="shared" si="11"/>
        <v>1</v>
      </c>
      <c r="AB62" s="44">
        <f t="shared" si="12"/>
        <v>1</v>
      </c>
      <c r="AC62" s="6">
        <f t="shared" si="13"/>
        <v>0.125</v>
      </c>
      <c r="AD62" s="4">
        <f t="shared" si="29"/>
        <v>0</v>
      </c>
      <c r="AF62" s="4">
        <f t="shared" si="14"/>
        <v>0</v>
      </c>
      <c r="AG62" s="4">
        <f t="shared" si="15"/>
        <v>-100000</v>
      </c>
      <c r="AH62" s="4">
        <f t="shared" si="30"/>
        <v>-100000</v>
      </c>
      <c r="AI62" s="4">
        <f t="shared" si="16"/>
        <v>544536.30952380947</v>
      </c>
      <c r="AJ62" s="4">
        <f t="shared" si="17"/>
        <v>106763.20918392863</v>
      </c>
      <c r="AK62" s="4">
        <f t="shared" si="18"/>
        <v>273849.59999999998</v>
      </c>
      <c r="AL62" s="4">
        <f t="shared" si="19"/>
        <v>42000</v>
      </c>
      <c r="AM62" s="4">
        <f t="shared" si="20"/>
        <v>8969.5249999999996</v>
      </c>
      <c r="AN62" s="4">
        <f t="shared" si="21"/>
        <v>2919.090909090909</v>
      </c>
      <c r="AO62" s="4">
        <f t="shared" si="22"/>
        <v>0</v>
      </c>
      <c r="AP62" s="4">
        <v>0</v>
      </c>
      <c r="AQ62" s="4">
        <v>0</v>
      </c>
      <c r="AR62" s="4">
        <f t="shared" si="23"/>
        <v>0</v>
      </c>
      <c r="AS62" s="4">
        <f t="shared" si="31"/>
        <v>979037.73461682908</v>
      </c>
      <c r="AT62" s="4">
        <v>0</v>
      </c>
      <c r="AU62" s="4">
        <f t="shared" si="32"/>
        <v>979037.73461682908</v>
      </c>
      <c r="AV62" s="18">
        <f t="shared" si="33"/>
        <v>1</v>
      </c>
      <c r="AW62" s="105"/>
      <c r="AX62" s="103"/>
      <c r="AY62" s="107">
        <f t="shared" si="24"/>
        <v>979037.73461682908</v>
      </c>
      <c r="AZ62" s="7"/>
      <c r="BA62" s="7"/>
      <c r="BB62" s="7"/>
      <c r="BC62" s="7"/>
      <c r="BD62" s="7"/>
      <c r="BE62" s="7"/>
      <c r="BF62" s="7"/>
    </row>
    <row r="63" spans="1:58" x14ac:dyDescent="0.25">
      <c r="A63" s="22" t="s">
        <v>1541</v>
      </c>
      <c r="B63" s="23">
        <v>46</v>
      </c>
      <c r="C63" s="22" t="s">
        <v>1566</v>
      </c>
      <c r="D63" s="48">
        <v>460000052</v>
      </c>
      <c r="E63" s="22" t="s">
        <v>1063</v>
      </c>
      <c r="F63" s="22" t="s">
        <v>1504</v>
      </c>
      <c r="I63" s="1" t="s">
        <v>341</v>
      </c>
      <c r="J63" s="33">
        <v>9106</v>
      </c>
      <c r="K63" s="33">
        <f t="shared" si="25"/>
        <v>6838.6068557878534</v>
      </c>
      <c r="L63" s="33">
        <v>348</v>
      </c>
      <c r="M63" s="33">
        <f t="shared" si="26"/>
        <v>1</v>
      </c>
      <c r="N63" s="32">
        <v>0</v>
      </c>
      <c r="O63" s="33" t="s">
        <v>11</v>
      </c>
      <c r="P63" s="33" t="str">
        <f t="shared" si="2"/>
        <v>Faible activité</v>
      </c>
      <c r="Q63" s="36">
        <f t="shared" si="3"/>
        <v>1</v>
      </c>
      <c r="R63" s="6">
        <f t="shared" si="4"/>
        <v>2</v>
      </c>
      <c r="S63" s="6">
        <f t="shared" si="5"/>
        <v>0</v>
      </c>
      <c r="T63" s="6">
        <f t="shared" si="27"/>
        <v>1</v>
      </c>
      <c r="U63" s="6">
        <f t="shared" si="6"/>
        <v>2</v>
      </c>
      <c r="V63" s="6">
        <f t="shared" si="7"/>
        <v>1.2195535714285715</v>
      </c>
      <c r="W63" s="6">
        <f t="shared" si="8"/>
        <v>2</v>
      </c>
      <c r="X63" s="6">
        <f t="shared" si="9"/>
        <v>0</v>
      </c>
      <c r="Y63" s="6">
        <f t="shared" si="28"/>
        <v>0.78044642857142854</v>
      </c>
      <c r="Z63" s="6">
        <f t="shared" si="10"/>
        <v>2</v>
      </c>
      <c r="AA63" s="4">
        <f t="shared" si="11"/>
        <v>1</v>
      </c>
      <c r="AB63" s="44">
        <f t="shared" si="12"/>
        <v>1</v>
      </c>
      <c r="AC63" s="6">
        <f t="shared" si="13"/>
        <v>0.125</v>
      </c>
      <c r="AD63" s="4">
        <f t="shared" si="29"/>
        <v>0</v>
      </c>
      <c r="AF63" s="4">
        <f t="shared" si="14"/>
        <v>0</v>
      </c>
      <c r="AG63" s="4">
        <f t="shared" si="15"/>
        <v>-100000</v>
      </c>
      <c r="AH63" s="4">
        <f t="shared" si="30"/>
        <v>-50000</v>
      </c>
      <c r="AI63" s="4">
        <f t="shared" si="16"/>
        <v>660000</v>
      </c>
      <c r="AJ63" s="4">
        <f t="shared" si="17"/>
        <v>231515.84298214287</v>
      </c>
      <c r="AK63" s="4">
        <f t="shared" si="18"/>
        <v>273849.59999999998</v>
      </c>
      <c r="AL63" s="4">
        <f t="shared" si="19"/>
        <v>42000</v>
      </c>
      <c r="AM63" s="4">
        <f t="shared" si="20"/>
        <v>8969.5249999999996</v>
      </c>
      <c r="AN63" s="4">
        <f t="shared" si="21"/>
        <v>4112.727272727273</v>
      </c>
      <c r="AO63" s="4">
        <f t="shared" si="22"/>
        <v>0</v>
      </c>
      <c r="AP63" s="4">
        <v>0</v>
      </c>
      <c r="AQ63" s="4">
        <v>0</v>
      </c>
      <c r="AR63" s="4">
        <f t="shared" si="23"/>
        <v>0</v>
      </c>
      <c r="AS63" s="4">
        <f t="shared" si="31"/>
        <v>1220447.69525487</v>
      </c>
      <c r="AT63" s="4">
        <v>0</v>
      </c>
      <c r="AU63" s="4">
        <f t="shared" si="32"/>
        <v>1220447.69525487</v>
      </c>
      <c r="AV63" s="18">
        <f t="shared" si="33"/>
        <v>1</v>
      </c>
      <c r="AW63" s="105"/>
      <c r="AX63" s="103"/>
      <c r="AY63" s="107">
        <f t="shared" si="24"/>
        <v>1220447.69525487</v>
      </c>
      <c r="AZ63" s="7"/>
      <c r="BA63" s="7"/>
      <c r="BB63" s="7"/>
      <c r="BC63" s="7"/>
      <c r="BD63" s="7"/>
      <c r="BE63" s="7"/>
      <c r="BF63" s="7"/>
    </row>
    <row r="64" spans="1:58" x14ac:dyDescent="0.25">
      <c r="A64" s="22" t="s">
        <v>1541</v>
      </c>
      <c r="B64" s="23">
        <v>46</v>
      </c>
      <c r="C64" s="22" t="s">
        <v>678</v>
      </c>
      <c r="D64" s="48">
        <v>460000102</v>
      </c>
      <c r="E64" s="22" t="s">
        <v>1065</v>
      </c>
      <c r="F64" s="22" t="s">
        <v>1504</v>
      </c>
      <c r="I64" s="1" t="s">
        <v>340</v>
      </c>
      <c r="J64" s="33">
        <v>7473</v>
      </c>
      <c r="K64" s="33">
        <f t="shared" si="25"/>
        <v>5612.223702317443</v>
      </c>
      <c r="L64" s="33">
        <v>293</v>
      </c>
      <c r="M64" s="33">
        <f t="shared" si="26"/>
        <v>1</v>
      </c>
      <c r="N64" s="32">
        <v>0</v>
      </c>
      <c r="O64" s="33" t="s">
        <v>11</v>
      </c>
      <c r="P64" s="33" t="str">
        <f t="shared" si="2"/>
        <v>Faible activité</v>
      </c>
      <c r="Q64" s="36">
        <f t="shared" si="3"/>
        <v>1</v>
      </c>
      <c r="R64" s="6">
        <f t="shared" si="4"/>
        <v>2</v>
      </c>
      <c r="S64" s="6">
        <f t="shared" si="5"/>
        <v>0</v>
      </c>
      <c r="T64" s="6">
        <f t="shared" si="27"/>
        <v>1</v>
      </c>
      <c r="U64" s="6">
        <f t="shared" si="6"/>
        <v>2</v>
      </c>
      <c r="V64" s="6">
        <f t="shared" si="7"/>
        <v>1.0008482142857142</v>
      </c>
      <c r="W64" s="6">
        <f t="shared" si="8"/>
        <v>2</v>
      </c>
      <c r="X64" s="6">
        <f t="shared" si="9"/>
        <v>0</v>
      </c>
      <c r="Y64" s="6">
        <f t="shared" si="28"/>
        <v>0.99915178571428576</v>
      </c>
      <c r="Z64" s="6">
        <f t="shared" si="10"/>
        <v>2</v>
      </c>
      <c r="AA64" s="4">
        <f t="shared" si="11"/>
        <v>1</v>
      </c>
      <c r="AB64" s="44">
        <f t="shared" si="12"/>
        <v>1</v>
      </c>
      <c r="AC64" s="6">
        <f t="shared" si="13"/>
        <v>0.125</v>
      </c>
      <c r="AD64" s="4">
        <f t="shared" si="29"/>
        <v>0</v>
      </c>
      <c r="AF64" s="4">
        <f t="shared" si="14"/>
        <v>0</v>
      </c>
      <c r="AG64" s="4">
        <f t="shared" si="15"/>
        <v>-100000</v>
      </c>
      <c r="AH64" s="4">
        <f t="shared" si="30"/>
        <v>-50000</v>
      </c>
      <c r="AI64" s="4">
        <f t="shared" si="16"/>
        <v>660000</v>
      </c>
      <c r="AJ64" s="4">
        <f t="shared" si="17"/>
        <v>296393.78113392863</v>
      </c>
      <c r="AK64" s="4">
        <f t="shared" si="18"/>
        <v>273849.59999999998</v>
      </c>
      <c r="AL64" s="4">
        <f t="shared" si="19"/>
        <v>42000</v>
      </c>
      <c r="AM64" s="4">
        <f t="shared" si="20"/>
        <v>8969.5249999999996</v>
      </c>
      <c r="AN64" s="4">
        <f t="shared" si="21"/>
        <v>3462.727272727273</v>
      </c>
      <c r="AO64" s="4">
        <f t="shared" si="22"/>
        <v>0</v>
      </c>
      <c r="AP64" s="4">
        <v>0</v>
      </c>
      <c r="AQ64" s="4">
        <v>0</v>
      </c>
      <c r="AR64" s="4">
        <f t="shared" si="23"/>
        <v>0</v>
      </c>
      <c r="AS64" s="4">
        <f t="shared" si="31"/>
        <v>1284675.6334066556</v>
      </c>
      <c r="AT64" s="4">
        <v>0</v>
      </c>
      <c r="AU64" s="4">
        <f t="shared" si="32"/>
        <v>1284675.6334066556</v>
      </c>
      <c r="AV64" s="18">
        <f t="shared" si="33"/>
        <v>1</v>
      </c>
      <c r="AW64" s="105"/>
      <c r="AX64" s="103"/>
      <c r="AY64" s="107">
        <f t="shared" si="24"/>
        <v>1284675.6334066556</v>
      </c>
      <c r="AZ64" s="7"/>
      <c r="BA64" s="7"/>
      <c r="BB64" s="7"/>
      <c r="BC64" s="7"/>
      <c r="BD64" s="7"/>
      <c r="BE64" s="7"/>
      <c r="BF64" s="7"/>
    </row>
    <row r="65" spans="1:58" x14ac:dyDescent="0.25">
      <c r="A65" s="22" t="s">
        <v>1541</v>
      </c>
      <c r="B65" s="23">
        <v>46</v>
      </c>
      <c r="C65" s="22" t="s">
        <v>1567</v>
      </c>
      <c r="D65" s="48">
        <v>460000110</v>
      </c>
      <c r="E65" s="22" t="s">
        <v>1066</v>
      </c>
      <c r="F65" s="22" t="s">
        <v>1504</v>
      </c>
      <c r="I65" s="1" t="s">
        <v>339</v>
      </c>
      <c r="J65" s="33">
        <v>20210</v>
      </c>
      <c r="K65" s="33">
        <f t="shared" si="25"/>
        <v>15177.711899349059</v>
      </c>
      <c r="L65" s="33">
        <v>1198</v>
      </c>
      <c r="M65" s="33">
        <f t="shared" si="26"/>
        <v>1</v>
      </c>
      <c r="N65" s="32">
        <v>0</v>
      </c>
      <c r="O65" s="33" t="s">
        <v>11</v>
      </c>
      <c r="P65" s="33" t="str">
        <f t="shared" si="2"/>
        <v/>
      </c>
      <c r="Q65" s="36">
        <f t="shared" si="3"/>
        <v>1.5517857142857143</v>
      </c>
      <c r="R65" s="6">
        <f t="shared" si="4"/>
        <v>2.5468515476190472</v>
      </c>
      <c r="S65" s="6">
        <f t="shared" si="5"/>
        <v>0</v>
      </c>
      <c r="T65" s="6">
        <f t="shared" si="27"/>
        <v>0.99506583333333287</v>
      </c>
      <c r="U65" s="6">
        <f t="shared" si="6"/>
        <v>2.5468515476190472</v>
      </c>
      <c r="V65" s="6">
        <f t="shared" si="7"/>
        <v>2.7066964285714286</v>
      </c>
      <c r="W65" s="6">
        <f t="shared" si="8"/>
        <v>3.6133333333333333</v>
      </c>
      <c r="X65" s="6">
        <f t="shared" si="9"/>
        <v>0</v>
      </c>
      <c r="Y65" s="6">
        <f t="shared" si="28"/>
        <v>0.90663690476190473</v>
      </c>
      <c r="Z65" s="6">
        <f t="shared" si="10"/>
        <v>3.6133333333333333</v>
      </c>
      <c r="AA65" s="4">
        <f t="shared" si="11"/>
        <v>1</v>
      </c>
      <c r="AB65" s="44">
        <f t="shared" si="12"/>
        <v>1</v>
      </c>
      <c r="AC65" s="6">
        <f t="shared" si="13"/>
        <v>0.125</v>
      </c>
      <c r="AD65" s="4">
        <f t="shared" si="29"/>
        <v>0</v>
      </c>
      <c r="AF65" s="4">
        <f t="shared" si="14"/>
        <v>0</v>
      </c>
      <c r="AG65" s="4">
        <f t="shared" si="15"/>
        <v>0</v>
      </c>
      <c r="AH65" s="4">
        <f t="shared" si="30"/>
        <v>0</v>
      </c>
      <c r="AI65" s="4">
        <f t="shared" si="16"/>
        <v>706496.74166666635</v>
      </c>
      <c r="AJ65" s="4">
        <f t="shared" si="17"/>
        <v>268949.66726785718</v>
      </c>
      <c r="AK65" s="4">
        <f t="shared" si="18"/>
        <v>273849.59999999998</v>
      </c>
      <c r="AL65" s="4">
        <f t="shared" si="19"/>
        <v>42000</v>
      </c>
      <c r="AM65" s="4">
        <f t="shared" si="20"/>
        <v>8969.5249999999996</v>
      </c>
      <c r="AN65" s="4">
        <f t="shared" si="21"/>
        <v>14158.181818181818</v>
      </c>
      <c r="AO65" s="4">
        <f t="shared" si="22"/>
        <v>0</v>
      </c>
      <c r="AP65" s="4">
        <v>0</v>
      </c>
      <c r="AQ65" s="4">
        <v>0</v>
      </c>
      <c r="AR65" s="4">
        <f t="shared" si="23"/>
        <v>0</v>
      </c>
      <c r="AS65" s="4">
        <f t="shared" si="31"/>
        <v>1314423.7157527052</v>
      </c>
      <c r="AT65" s="4">
        <v>0</v>
      </c>
      <c r="AU65" s="4">
        <f t="shared" si="32"/>
        <v>1314423.7157527052</v>
      </c>
      <c r="AV65" s="18">
        <f t="shared" si="33"/>
        <v>1</v>
      </c>
      <c r="AW65" s="105"/>
      <c r="AX65" s="103"/>
      <c r="AY65" s="107">
        <f t="shared" si="24"/>
        <v>1314423.7157527052</v>
      </c>
      <c r="AZ65" s="7"/>
      <c r="BA65" s="7"/>
      <c r="BB65" s="7"/>
      <c r="BC65" s="7"/>
      <c r="BD65" s="7"/>
      <c r="BE65" s="7"/>
      <c r="BF65" s="7"/>
    </row>
    <row r="66" spans="1:58" x14ac:dyDescent="0.25">
      <c r="A66" s="22" t="s">
        <v>1541</v>
      </c>
      <c r="B66" s="23">
        <v>65</v>
      </c>
      <c r="C66" s="22" t="s">
        <v>1568</v>
      </c>
      <c r="D66" s="48">
        <v>650000045</v>
      </c>
      <c r="E66" s="22" t="s">
        <v>1211</v>
      </c>
      <c r="F66" s="22" t="s">
        <v>1504</v>
      </c>
      <c r="I66" s="1" t="s">
        <v>233</v>
      </c>
      <c r="J66" s="33">
        <v>18323</v>
      </c>
      <c r="K66" s="33">
        <f t="shared" si="25"/>
        <v>13760.574722007561</v>
      </c>
      <c r="L66" s="33">
        <v>488</v>
      </c>
      <c r="M66" s="33">
        <f t="shared" si="26"/>
        <v>1</v>
      </c>
      <c r="N66" s="32">
        <v>0</v>
      </c>
      <c r="O66" s="33" t="s">
        <v>11</v>
      </c>
      <c r="P66" s="33" t="str">
        <f t="shared" si="2"/>
        <v>Faible activité</v>
      </c>
      <c r="Q66" s="36">
        <f t="shared" si="3"/>
        <v>1.4394642857142856</v>
      </c>
      <c r="R66" s="6">
        <f t="shared" si="4"/>
        <v>2.1309610714285712</v>
      </c>
      <c r="S66" s="6">
        <f t="shared" si="5"/>
        <v>0</v>
      </c>
      <c r="T66" s="6">
        <f t="shared" si="27"/>
        <v>0.69149678571428552</v>
      </c>
      <c r="U66" s="6">
        <f t="shared" si="6"/>
        <v>2.1309610714285712</v>
      </c>
      <c r="V66" s="6">
        <f t="shared" si="7"/>
        <v>2.453973214285714</v>
      </c>
      <c r="W66" s="6">
        <f t="shared" si="8"/>
        <v>2.8716488095238097</v>
      </c>
      <c r="X66" s="6">
        <f t="shared" si="9"/>
        <v>0</v>
      </c>
      <c r="Y66" s="6">
        <f t="shared" si="28"/>
        <v>0.41767559523809572</v>
      </c>
      <c r="Z66" s="6">
        <f t="shared" si="10"/>
        <v>2.8716488095238097</v>
      </c>
      <c r="AA66" s="4">
        <f t="shared" si="11"/>
        <v>1</v>
      </c>
      <c r="AB66" s="44">
        <f t="shared" si="12"/>
        <v>1</v>
      </c>
      <c r="AC66" s="6">
        <f t="shared" si="13"/>
        <v>0.125</v>
      </c>
      <c r="AD66" s="4">
        <f t="shared" si="29"/>
        <v>0</v>
      </c>
      <c r="AF66" s="4">
        <f t="shared" si="14"/>
        <v>0</v>
      </c>
      <c r="AG66" s="4">
        <f t="shared" si="15"/>
        <v>-106548.05357142857</v>
      </c>
      <c r="AH66" s="4">
        <f t="shared" si="30"/>
        <v>-106548.05357142857</v>
      </c>
      <c r="AI66" s="4">
        <f t="shared" si="16"/>
        <v>384414.66428571416</v>
      </c>
      <c r="AJ66" s="4">
        <f t="shared" si="17"/>
        <v>123901.54401964301</v>
      </c>
      <c r="AK66" s="4">
        <f t="shared" si="18"/>
        <v>273849.59999999998</v>
      </c>
      <c r="AL66" s="4">
        <f t="shared" si="19"/>
        <v>42000</v>
      </c>
      <c r="AM66" s="4">
        <f t="shared" si="20"/>
        <v>8969.5249999999996</v>
      </c>
      <c r="AN66" s="4">
        <f t="shared" si="21"/>
        <v>5767.272727272727</v>
      </c>
      <c r="AO66" s="4">
        <f t="shared" si="22"/>
        <v>0</v>
      </c>
      <c r="AP66" s="4">
        <v>0</v>
      </c>
      <c r="AQ66" s="4">
        <v>0</v>
      </c>
      <c r="AR66" s="4">
        <f t="shared" si="23"/>
        <v>0</v>
      </c>
      <c r="AS66" s="4">
        <f t="shared" si="31"/>
        <v>838902.60603262985</v>
      </c>
      <c r="AT66" s="4">
        <v>0</v>
      </c>
      <c r="AU66" s="4">
        <f t="shared" si="32"/>
        <v>838902.60603262985</v>
      </c>
      <c r="AV66" s="18">
        <f t="shared" si="33"/>
        <v>1</v>
      </c>
      <c r="AW66" s="105"/>
      <c r="AX66" s="103"/>
      <c r="AY66" s="107">
        <f t="shared" si="24"/>
        <v>838902.60603262985</v>
      </c>
      <c r="AZ66" s="7"/>
      <c r="BA66" s="7"/>
      <c r="BB66" s="7"/>
      <c r="BC66" s="7"/>
      <c r="BD66" s="7"/>
      <c r="BE66" s="7"/>
      <c r="BF66" s="7"/>
    </row>
    <row r="67" spans="1:58" x14ac:dyDescent="0.25">
      <c r="A67" s="22" t="s">
        <v>1541</v>
      </c>
      <c r="B67" s="23">
        <v>65</v>
      </c>
      <c r="C67" s="22" t="s">
        <v>1569</v>
      </c>
      <c r="D67" s="48">
        <v>650000052</v>
      </c>
      <c r="E67" s="22" t="s">
        <v>1213</v>
      </c>
      <c r="F67" s="22" t="s">
        <v>1504</v>
      </c>
      <c r="I67" s="1" t="s">
        <v>232</v>
      </c>
      <c r="J67" s="33">
        <v>8753</v>
      </c>
      <c r="K67" s="33">
        <f t="shared" si="25"/>
        <v>6573.5038226126826</v>
      </c>
      <c r="L67" s="33">
        <v>234</v>
      </c>
      <c r="M67" s="33">
        <f t="shared" si="26"/>
        <v>1</v>
      </c>
      <c r="N67" s="32">
        <v>0</v>
      </c>
      <c r="O67" s="33" t="s">
        <v>11</v>
      </c>
      <c r="P67" s="33" t="str">
        <f t="shared" si="2"/>
        <v>Faible activité</v>
      </c>
      <c r="Q67" s="36">
        <f t="shared" si="3"/>
        <v>1</v>
      </c>
      <c r="R67" s="6">
        <f t="shared" si="4"/>
        <v>2</v>
      </c>
      <c r="S67" s="6">
        <f t="shared" si="5"/>
        <v>0</v>
      </c>
      <c r="T67" s="6">
        <f t="shared" si="27"/>
        <v>1</v>
      </c>
      <c r="U67" s="6">
        <f t="shared" si="6"/>
        <v>2</v>
      </c>
      <c r="V67" s="6">
        <f t="shared" si="7"/>
        <v>1.1722767857142857</v>
      </c>
      <c r="W67" s="6">
        <f t="shared" si="8"/>
        <v>2</v>
      </c>
      <c r="X67" s="6">
        <f t="shared" si="9"/>
        <v>0</v>
      </c>
      <c r="Y67" s="6">
        <f t="shared" si="28"/>
        <v>0.82772321428571427</v>
      </c>
      <c r="Z67" s="6">
        <f t="shared" si="10"/>
        <v>2</v>
      </c>
      <c r="AA67" s="4">
        <f t="shared" si="11"/>
        <v>1</v>
      </c>
      <c r="AB67" s="44">
        <f t="shared" si="12"/>
        <v>1</v>
      </c>
      <c r="AC67" s="6">
        <f t="shared" si="13"/>
        <v>0.125</v>
      </c>
      <c r="AD67" s="4">
        <f t="shared" si="29"/>
        <v>0</v>
      </c>
      <c r="AF67" s="4">
        <f t="shared" si="14"/>
        <v>0</v>
      </c>
      <c r="AG67" s="4">
        <f t="shared" si="15"/>
        <v>-100000</v>
      </c>
      <c r="AH67" s="4">
        <f t="shared" si="30"/>
        <v>-50000</v>
      </c>
      <c r="AI67" s="4">
        <f t="shared" si="16"/>
        <v>660000</v>
      </c>
      <c r="AJ67" s="4">
        <f t="shared" si="17"/>
        <v>245540.28399107145</v>
      </c>
      <c r="AK67" s="4">
        <f t="shared" si="18"/>
        <v>273849.59999999998</v>
      </c>
      <c r="AL67" s="4">
        <f t="shared" si="19"/>
        <v>42000</v>
      </c>
      <c r="AM67" s="4">
        <f t="shared" si="20"/>
        <v>8969.5249999999996</v>
      </c>
      <c r="AN67" s="4">
        <f t="shared" si="21"/>
        <v>2765.4545454545455</v>
      </c>
      <c r="AO67" s="4">
        <f t="shared" si="22"/>
        <v>0</v>
      </c>
      <c r="AP67" s="4">
        <v>0</v>
      </c>
      <c r="AQ67" s="4">
        <v>0</v>
      </c>
      <c r="AR67" s="4">
        <f t="shared" si="23"/>
        <v>0</v>
      </c>
      <c r="AS67" s="4">
        <f t="shared" si="31"/>
        <v>1233124.863536526</v>
      </c>
      <c r="AT67" s="4">
        <v>0</v>
      </c>
      <c r="AU67" s="4">
        <f t="shared" si="32"/>
        <v>1233124.863536526</v>
      </c>
      <c r="AV67" s="18">
        <f t="shared" si="33"/>
        <v>1</v>
      </c>
      <c r="AW67" s="105"/>
      <c r="AX67" s="103"/>
      <c r="AY67" s="107">
        <f t="shared" si="24"/>
        <v>1233124.863536526</v>
      </c>
      <c r="AZ67" s="7"/>
      <c r="BA67" s="7"/>
      <c r="BB67" s="7"/>
      <c r="BC67" s="7"/>
      <c r="BD67" s="7"/>
      <c r="BE67" s="7"/>
      <c r="BF67" s="7"/>
    </row>
    <row r="68" spans="1:58" x14ac:dyDescent="0.25">
      <c r="A68" s="22" t="s">
        <v>1541</v>
      </c>
      <c r="B68" s="23">
        <v>65</v>
      </c>
      <c r="C68" s="22" t="s">
        <v>1570</v>
      </c>
      <c r="D68" s="48">
        <v>650000417</v>
      </c>
      <c r="E68" s="22" t="s">
        <v>1216</v>
      </c>
      <c r="F68" s="22" t="s">
        <v>1504</v>
      </c>
      <c r="I68" s="1" t="s">
        <v>230</v>
      </c>
      <c r="J68" s="33">
        <v>34472</v>
      </c>
      <c r="K68" s="33">
        <f t="shared" si="25"/>
        <v>25888.475239701176</v>
      </c>
      <c r="L68" s="33">
        <v>3170</v>
      </c>
      <c r="M68" s="33">
        <f t="shared" si="26"/>
        <v>1</v>
      </c>
      <c r="N68" s="32">
        <v>0</v>
      </c>
      <c r="O68" s="33" t="s">
        <v>11</v>
      </c>
      <c r="P68" s="33" t="str">
        <f t="shared" si="2"/>
        <v/>
      </c>
      <c r="Q68" s="36">
        <f t="shared" si="3"/>
        <v>2.4007142857142858</v>
      </c>
      <c r="R68" s="6">
        <f t="shared" si="4"/>
        <v>4.276519642857143</v>
      </c>
      <c r="S68" s="6">
        <f t="shared" si="5"/>
        <v>0</v>
      </c>
      <c r="T68" s="6">
        <f t="shared" si="27"/>
        <v>1.8758053571428572</v>
      </c>
      <c r="U68" s="6">
        <f t="shared" si="6"/>
        <v>4.276519642857143</v>
      </c>
      <c r="V68" s="6">
        <f t="shared" si="7"/>
        <v>4.6167857142857143</v>
      </c>
      <c r="W68" s="6">
        <f t="shared" si="8"/>
        <v>6.6935595238095242</v>
      </c>
      <c r="X68" s="6">
        <f t="shared" si="9"/>
        <v>0</v>
      </c>
      <c r="Y68" s="6">
        <f t="shared" si="28"/>
        <v>2.07677380952381</v>
      </c>
      <c r="Z68" s="6">
        <f t="shared" si="10"/>
        <v>6.6935595238095242</v>
      </c>
      <c r="AA68" s="4">
        <f t="shared" si="11"/>
        <v>1.6666666666666665</v>
      </c>
      <c r="AB68" s="44">
        <f t="shared" si="12"/>
        <v>2</v>
      </c>
      <c r="AC68" s="6">
        <f t="shared" si="13"/>
        <v>0.20833333333333331</v>
      </c>
      <c r="AD68" s="4">
        <f t="shared" si="29"/>
        <v>0</v>
      </c>
      <c r="AF68" s="4">
        <f t="shared" si="14"/>
        <v>0</v>
      </c>
      <c r="AG68" s="4">
        <f t="shared" si="15"/>
        <v>0</v>
      </c>
      <c r="AH68" s="4">
        <f t="shared" si="30"/>
        <v>0</v>
      </c>
      <c r="AI68" s="4">
        <f t="shared" si="16"/>
        <v>1331821.8035714286</v>
      </c>
      <c r="AJ68" s="4">
        <f t="shared" si="17"/>
        <v>616065.39743571449</v>
      </c>
      <c r="AK68" s="4">
        <f t="shared" si="18"/>
        <v>456415.99999999994</v>
      </c>
      <c r="AL68" s="4">
        <f t="shared" si="19"/>
        <v>84000</v>
      </c>
      <c r="AM68" s="4">
        <f t="shared" si="20"/>
        <v>14949.208333333332</v>
      </c>
      <c r="AN68" s="4">
        <f t="shared" si="21"/>
        <v>37463.636363636368</v>
      </c>
      <c r="AO68" s="4">
        <f t="shared" si="22"/>
        <v>220758.79999999996</v>
      </c>
      <c r="AP68" s="4">
        <v>0</v>
      </c>
      <c r="AQ68" s="4">
        <v>0</v>
      </c>
      <c r="AR68" s="4">
        <f t="shared" si="23"/>
        <v>0</v>
      </c>
      <c r="AS68" s="4">
        <f t="shared" si="31"/>
        <v>2761474.8457041127</v>
      </c>
      <c r="AT68" s="4">
        <v>0</v>
      </c>
      <c r="AU68" s="4">
        <f t="shared" si="32"/>
        <v>2761474.8457041127</v>
      </c>
      <c r="AV68" s="18">
        <f t="shared" si="33"/>
        <v>1</v>
      </c>
      <c r="AW68" s="105"/>
      <c r="AX68" s="103"/>
      <c r="AY68" s="107">
        <f t="shared" si="24"/>
        <v>2761474.8457041127</v>
      </c>
      <c r="AZ68" s="7"/>
      <c r="BA68" s="7"/>
      <c r="BB68" s="7"/>
      <c r="BC68" s="7"/>
      <c r="BD68" s="7"/>
      <c r="BE68" s="7"/>
      <c r="BF68" s="7"/>
    </row>
    <row r="69" spans="1:58" x14ac:dyDescent="0.25">
      <c r="A69" s="22" t="s">
        <v>1541</v>
      </c>
      <c r="B69" s="23">
        <v>65</v>
      </c>
      <c r="C69" s="22" t="s">
        <v>1571</v>
      </c>
      <c r="D69" s="48">
        <v>650780679</v>
      </c>
      <c r="E69" s="22" t="s">
        <v>1572</v>
      </c>
      <c r="F69" s="22" t="s">
        <v>1529</v>
      </c>
      <c r="I69" s="1" t="s">
        <v>234</v>
      </c>
      <c r="J69" s="33">
        <v>0</v>
      </c>
      <c r="K69" s="33">
        <f t="shared" si="25"/>
        <v>0</v>
      </c>
      <c r="L69" s="33">
        <v>0</v>
      </c>
      <c r="M69" s="33">
        <f t="shared" si="26"/>
        <v>0</v>
      </c>
      <c r="N69" s="32">
        <v>1</v>
      </c>
      <c r="O69" s="33"/>
      <c r="P69" s="33" t="str">
        <f t="shared" si="2"/>
        <v/>
      </c>
      <c r="Q69" s="36">
        <f t="shared" si="3"/>
        <v>0</v>
      </c>
      <c r="R69" s="6">
        <f t="shared" si="4"/>
        <v>0</v>
      </c>
      <c r="S69" s="6">
        <f t="shared" si="5"/>
        <v>0</v>
      </c>
      <c r="T69" s="6">
        <f t="shared" si="27"/>
        <v>0</v>
      </c>
      <c r="U69" s="6">
        <f t="shared" si="6"/>
        <v>0</v>
      </c>
      <c r="V69" s="6">
        <f t="shared" si="7"/>
        <v>0</v>
      </c>
      <c r="W69" s="6">
        <f t="shared" si="8"/>
        <v>0</v>
      </c>
      <c r="X69" s="6">
        <f t="shared" si="9"/>
        <v>0</v>
      </c>
      <c r="Y69" s="6">
        <f t="shared" si="28"/>
        <v>0</v>
      </c>
      <c r="Z69" s="6">
        <f t="shared" si="10"/>
        <v>0</v>
      </c>
      <c r="AA69" s="4">
        <f t="shared" si="11"/>
        <v>0</v>
      </c>
      <c r="AB69" s="44">
        <f t="shared" si="12"/>
        <v>0</v>
      </c>
      <c r="AC69" s="6">
        <f t="shared" si="13"/>
        <v>0</v>
      </c>
      <c r="AD69" s="4">
        <f t="shared" si="29"/>
        <v>0</v>
      </c>
      <c r="AF69" s="4">
        <f t="shared" si="14"/>
        <v>0</v>
      </c>
      <c r="AG69" s="4">
        <f t="shared" si="15"/>
        <v>0</v>
      </c>
      <c r="AH69" s="4">
        <f t="shared" si="30"/>
        <v>0</v>
      </c>
      <c r="AI69" s="4">
        <f t="shared" si="16"/>
        <v>0</v>
      </c>
      <c r="AJ69" s="4">
        <f t="shared" si="17"/>
        <v>0</v>
      </c>
      <c r="AK69" s="4">
        <f t="shared" si="18"/>
        <v>0</v>
      </c>
      <c r="AL69" s="4">
        <f t="shared" si="19"/>
        <v>0</v>
      </c>
      <c r="AM69" s="4">
        <f t="shared" si="20"/>
        <v>0</v>
      </c>
      <c r="AN69" s="4">
        <f t="shared" si="21"/>
        <v>0</v>
      </c>
      <c r="AO69" s="4">
        <f t="shared" si="22"/>
        <v>0</v>
      </c>
      <c r="AP69" s="4">
        <v>0</v>
      </c>
      <c r="AQ69" s="4">
        <v>0</v>
      </c>
      <c r="AR69" s="4">
        <f t="shared" si="23"/>
        <v>0</v>
      </c>
      <c r="AS69" s="4">
        <f t="shared" si="31"/>
        <v>0</v>
      </c>
      <c r="AT69" s="4">
        <v>0</v>
      </c>
      <c r="AU69" s="4">
        <f t="shared" si="32"/>
        <v>0</v>
      </c>
      <c r="AV69" s="18">
        <f t="shared" si="33"/>
        <v>0</v>
      </c>
      <c r="AW69" s="105"/>
      <c r="AX69" s="103"/>
      <c r="AY69" s="107">
        <f t="shared" si="24"/>
        <v>0</v>
      </c>
      <c r="AZ69" s="7"/>
      <c r="BA69" s="7"/>
      <c r="BB69" s="7"/>
      <c r="BC69" s="7"/>
      <c r="BD69" s="7"/>
      <c r="BE69" s="7"/>
      <c r="BF69" s="7"/>
    </row>
    <row r="70" spans="1:58" x14ac:dyDescent="0.25">
      <c r="A70" s="22" t="s">
        <v>1541</v>
      </c>
      <c r="B70" s="23">
        <v>65</v>
      </c>
      <c r="C70" s="22" t="s">
        <v>1573</v>
      </c>
      <c r="D70" s="48">
        <v>650784218</v>
      </c>
      <c r="E70" s="22" t="s">
        <v>1214</v>
      </c>
      <c r="F70" s="22" t="s">
        <v>1504</v>
      </c>
      <c r="I70" s="1" t="s">
        <v>231</v>
      </c>
      <c r="J70" s="33">
        <v>12090</v>
      </c>
      <c r="K70" s="33">
        <f t="shared" si="25"/>
        <v>9079.5911362261322</v>
      </c>
      <c r="L70" s="33">
        <v>439</v>
      </c>
      <c r="M70" s="33">
        <f t="shared" si="26"/>
        <v>1</v>
      </c>
      <c r="N70" s="32">
        <v>0</v>
      </c>
      <c r="O70" s="33" t="s">
        <v>11</v>
      </c>
      <c r="P70" s="33" t="str">
        <f t="shared" ref="P70:P133" si="34">IFERROR(IF(AND(O70="SMUR seul",sorties_SMUR&lt;3000),"Faible activité",IF(AND(O70="SU Seul",Passages_SU_exDG&lt;12000),"Faible activité",IF(AND(O70="SU SMUR",(Passages_SU_exDG+sorties_SMUR*7)&lt;(12000*2)),"Faible activité",""))),"")</f>
        <v>Faible activité</v>
      </c>
      <c r="Q70" s="36">
        <f t="shared" ref="Q70:Q133" si="35">IF(Passages_SU_exDG&gt;0,MAX(1,(58.6+0.01*Passages_SU_exDG)/168),0)</f>
        <v>1.0684523809523809</v>
      </c>
      <c r="R70" s="6">
        <f t="shared" ref="R70:R133" si="36">IF(AND(Passages_SU_exDG&gt;0,sorties_SMUR&gt;0),MAX(2,(127.8+0.0107*Passages_SU_exDG+0.06997*sorties_SMUR)/168),0)</f>
        <v>2</v>
      </c>
      <c r="S70" s="6">
        <f t="shared" ref="S70:S133" si="37">IF(AND(sorties_SMUR&gt;0,Passages_SU_exDG=0),MAX(1,1+(ROUNDUP((sorties_SMUR-1749)/750,0)*1/3)),0)</f>
        <v>0</v>
      </c>
      <c r="T70" s="6">
        <f t="shared" si="27"/>
        <v>0.93154761904761907</v>
      </c>
      <c r="U70" s="6">
        <f t="shared" ref="U70:U133" si="38">IF(O70="SU seul",Q70,IF(O70="SU SMUR",R70,S70))</f>
        <v>2</v>
      </c>
      <c r="V70" s="6">
        <f t="shared" ref="V70:V133" si="39">IF(Passages_SU_exDG&gt;0,MAX(1,(0.0225*Passages_SU_exDG)/168),0)</f>
        <v>1.6191964285714284</v>
      </c>
      <c r="W70" s="6">
        <f t="shared" ref="W70:W133" si="40">IF(AND(Passages_SU_exDG&gt;0,sorties_SMUR&gt;0),MAX(2,(73.3+0.019*Passages_SU_exDG+0.125*sorties_SMUR)/168),0)</f>
        <v>2.130267857142857</v>
      </c>
      <c r="X70" s="6">
        <f t="shared" ref="X70:X133" si="41">IF(AND(sorties_SMUR&gt;0,Passages_SU_exDG=0),MAX(1,1+(ROUNDUP((sorties_SMUR-1749)/750,0)*1/3)),0)</f>
        <v>0</v>
      </c>
      <c r="Y70" s="6">
        <f t="shared" si="28"/>
        <v>0.51107142857142862</v>
      </c>
      <c r="Z70" s="6">
        <f t="shared" ref="Z70:Z133" si="42">IF(O70="SU seul",V70,IF(O70="SU SMUR",W70,X70))</f>
        <v>2.130267857142857</v>
      </c>
      <c r="AA70" s="4">
        <f t="shared" ref="AA70:AA133" si="43">IF(sorties_SMUR&gt;0,MAX(1,1+(ROUNDUP((sorties_SMUR-1749)/750,0)*1/3)),0)</f>
        <v>1</v>
      </c>
      <c r="AB70" s="44">
        <f t="shared" ref="AB70:AB133" si="44">IF(sorties_SMUR&gt;0,ROUNDUP(AA70,0),0)</f>
        <v>1</v>
      </c>
      <c r="AC70" s="6">
        <f t="shared" ref="AC70:AC133" si="45">IF(sorties_SMUR&gt;0,Conducteurs_SMUR*0.125,0)</f>
        <v>0.125</v>
      </c>
      <c r="AD70" s="4">
        <f t="shared" si="29"/>
        <v>0</v>
      </c>
      <c r="AF70" s="4">
        <f t="shared" ref="AF70:AF133" si="46">IF(AND(P70="Faible activité",Passages_SU_exDG=0),Med_exDG*(660000-710000),0)</f>
        <v>0</v>
      </c>
      <c r="AG70" s="4">
        <f t="shared" ref="AG70:AG133" si="47">IF(AND(P70="Faible activité",Passages_SU_exDG&gt;0,sorties_SMUR&gt;0),Med_exDG*(660000-710000),0)</f>
        <v>-100000</v>
      </c>
      <c r="AH70" s="4">
        <f t="shared" si="30"/>
        <v>-100000</v>
      </c>
      <c r="AI70" s="4">
        <f t="shared" ref="AI70:AI133" si="48">+T70*$AI$3+AH70</f>
        <v>561398.80952380958</v>
      </c>
      <c r="AJ70" s="4">
        <f t="shared" ref="AJ70:AJ133" si="49">+Y70*$AJ$3</f>
        <v>151606.98835714289</v>
      </c>
      <c r="AK70" s="4">
        <f t="shared" ref="AK70:AK133" si="50">+AA70*$AK$3</f>
        <v>273849.59999999998</v>
      </c>
      <c r="AL70" s="4">
        <f t="shared" ref="AL70:AL133" si="51">+AB70*$AL$3</f>
        <v>42000</v>
      </c>
      <c r="AM70" s="4">
        <f t="shared" ref="AM70:AM133" si="52">+AC70*$AM$3</f>
        <v>8969.5249999999996</v>
      </c>
      <c r="AN70" s="4">
        <f t="shared" ref="AN70:AN133" si="53">+L70*$AN$3</f>
        <v>5188.181818181818</v>
      </c>
      <c r="AO70" s="4">
        <f t="shared" ref="AO70:AO133" si="54">IF(AB70&gt;=2,sorties_SMUR*$AO$3,0)</f>
        <v>0</v>
      </c>
      <c r="AP70" s="4">
        <v>0</v>
      </c>
      <c r="AQ70" s="4">
        <v>0</v>
      </c>
      <c r="AR70" s="4">
        <f t="shared" ref="AR70:AR133" si="55">IF((AD70+AE70)&gt;0,sorties_SMUR*$AR$3,0)</f>
        <v>0</v>
      </c>
      <c r="AS70" s="4">
        <f t="shared" si="31"/>
        <v>1043013.1046991342</v>
      </c>
      <c r="AT70" s="4">
        <v>0</v>
      </c>
      <c r="AU70" s="4">
        <f t="shared" si="32"/>
        <v>1043013.1046991342</v>
      </c>
      <c r="AV70" s="18">
        <f t="shared" si="33"/>
        <v>1</v>
      </c>
      <c r="AW70" s="105"/>
      <c r="AX70" s="103"/>
      <c r="AY70" s="107">
        <f t="shared" ref="AY70:AY133" si="56">+AU70+AW70</f>
        <v>1043013.1046991342</v>
      </c>
      <c r="AZ70" s="7"/>
      <c r="BA70" s="7"/>
      <c r="BB70" s="7"/>
      <c r="BC70" s="7"/>
      <c r="BD70" s="7"/>
      <c r="BE70" s="7"/>
      <c r="BF70" s="7"/>
    </row>
    <row r="71" spans="1:58" x14ac:dyDescent="0.25">
      <c r="A71" s="22" t="s">
        <v>1541</v>
      </c>
      <c r="B71" s="23">
        <v>81</v>
      </c>
      <c r="C71" s="22" t="s">
        <v>1574</v>
      </c>
      <c r="D71" s="48">
        <v>810000224</v>
      </c>
      <c r="E71" s="22" t="s">
        <v>1575</v>
      </c>
      <c r="F71" s="22" t="s">
        <v>1529</v>
      </c>
      <c r="I71" s="1" t="s">
        <v>114</v>
      </c>
      <c r="J71" s="33">
        <v>0</v>
      </c>
      <c r="K71" s="33">
        <f t="shared" ref="K71:K134" si="57">0.751000093980656*J71</f>
        <v>0</v>
      </c>
      <c r="L71" s="33">
        <v>0</v>
      </c>
      <c r="M71" s="33">
        <f t="shared" ref="M71:M134" si="58">IF(OR(J71&gt;0,L71&gt;0),1,0)</f>
        <v>0</v>
      </c>
      <c r="N71" s="32">
        <v>1</v>
      </c>
      <c r="O71" s="33"/>
      <c r="P71" s="33" t="str">
        <f t="shared" si="34"/>
        <v/>
      </c>
      <c r="Q71" s="36">
        <f t="shared" si="35"/>
        <v>0</v>
      </c>
      <c r="R71" s="6">
        <f t="shared" si="36"/>
        <v>0</v>
      </c>
      <c r="S71" s="6">
        <f t="shared" si="37"/>
        <v>0</v>
      </c>
      <c r="T71" s="6">
        <f t="shared" ref="T71:T134" si="59">IF(O71="SU seul",0,IF(O71="SMUR seul",S71,R71-Q71))</f>
        <v>0</v>
      </c>
      <c r="U71" s="6">
        <f t="shared" si="38"/>
        <v>0</v>
      </c>
      <c r="V71" s="6">
        <f t="shared" si="39"/>
        <v>0</v>
      </c>
      <c r="W71" s="6">
        <f t="shared" si="40"/>
        <v>0</v>
      </c>
      <c r="X71" s="6">
        <f t="shared" si="41"/>
        <v>0</v>
      </c>
      <c r="Y71" s="6">
        <f t="shared" ref="Y71:Y134" si="60">IF(O71="SU seul",0,IF(O71="SMUR seul",X71,W71-V71))</f>
        <v>0</v>
      </c>
      <c r="Z71" s="6">
        <f t="shared" si="42"/>
        <v>0</v>
      </c>
      <c r="AA71" s="4">
        <f t="shared" si="43"/>
        <v>0</v>
      </c>
      <c r="AB71" s="44">
        <f t="shared" si="44"/>
        <v>0</v>
      </c>
      <c r="AC71" s="6">
        <f t="shared" si="45"/>
        <v>0</v>
      </c>
      <c r="AD71" s="4">
        <f t="shared" ref="AD71:AD134" si="61">IF(AB71&gt;2,1,0)</f>
        <v>0</v>
      </c>
      <c r="AF71" s="4">
        <f t="shared" si="46"/>
        <v>0</v>
      </c>
      <c r="AG71" s="4">
        <f t="shared" si="47"/>
        <v>0</v>
      </c>
      <c r="AH71" s="4">
        <f t="shared" ref="AH71:AH134" si="62">AF71+IF(K71&lt;9000,AG71/2,AG71)</f>
        <v>0</v>
      </c>
      <c r="AI71" s="4">
        <f t="shared" si="48"/>
        <v>0</v>
      </c>
      <c r="AJ71" s="4">
        <f t="shared" si="49"/>
        <v>0</v>
      </c>
      <c r="AK71" s="4">
        <f t="shared" si="50"/>
        <v>0</v>
      </c>
      <c r="AL71" s="4">
        <f t="shared" si="51"/>
        <v>0</v>
      </c>
      <c r="AM71" s="4">
        <f t="shared" si="52"/>
        <v>0</v>
      </c>
      <c r="AN71" s="4">
        <f t="shared" si="53"/>
        <v>0</v>
      </c>
      <c r="AO71" s="4">
        <f t="shared" si="54"/>
        <v>0</v>
      </c>
      <c r="AP71" s="4">
        <v>0</v>
      </c>
      <c r="AQ71" s="4">
        <v>0</v>
      </c>
      <c r="AR71" s="4">
        <f t="shared" si="55"/>
        <v>0</v>
      </c>
      <c r="AS71" s="4">
        <f t="shared" ref="AS71:AS134" si="63">SUM(AI71:AR71)</f>
        <v>0</v>
      </c>
      <c r="AT71" s="4">
        <v>0</v>
      </c>
      <c r="AU71" s="4">
        <f t="shared" ref="AU71:AU134" si="64">+AS71*(1+AT71)</f>
        <v>0</v>
      </c>
      <c r="AV71" s="18">
        <f t="shared" ref="AV71:AV134" si="65">IF(AU71&gt;0,1,0)</f>
        <v>0</v>
      </c>
      <c r="AW71" s="105"/>
      <c r="AX71" s="103"/>
      <c r="AY71" s="107">
        <f t="shared" si="56"/>
        <v>0</v>
      </c>
      <c r="AZ71" s="7"/>
      <c r="BA71" s="7"/>
      <c r="BB71" s="7"/>
      <c r="BC71" s="7"/>
      <c r="BD71" s="7"/>
      <c r="BE71" s="7"/>
      <c r="BF71" s="7"/>
    </row>
    <row r="72" spans="1:58" x14ac:dyDescent="0.25">
      <c r="A72" s="22" t="s">
        <v>1541</v>
      </c>
      <c r="B72" s="23">
        <v>81</v>
      </c>
      <c r="C72" s="22" t="s">
        <v>680</v>
      </c>
      <c r="D72" s="48">
        <v>810000505</v>
      </c>
      <c r="E72" s="22" t="s">
        <v>1354</v>
      </c>
      <c r="F72" s="22" t="s">
        <v>1504</v>
      </c>
      <c r="I72" s="1" t="s">
        <v>117</v>
      </c>
      <c r="J72" s="33">
        <v>30720</v>
      </c>
      <c r="K72" s="33">
        <f t="shared" si="57"/>
        <v>23070.722887085754</v>
      </c>
      <c r="L72" s="33">
        <v>2289</v>
      </c>
      <c r="M72" s="33">
        <f t="shared" si="58"/>
        <v>1</v>
      </c>
      <c r="N72" s="32">
        <v>0</v>
      </c>
      <c r="O72" s="33" t="s">
        <v>11</v>
      </c>
      <c r="P72" s="33" t="str">
        <f t="shared" si="34"/>
        <v/>
      </c>
      <c r="Q72" s="36">
        <f t="shared" si="35"/>
        <v>2.1773809523809526</v>
      </c>
      <c r="R72" s="6">
        <f t="shared" si="36"/>
        <v>3.6706269642857143</v>
      </c>
      <c r="S72" s="6">
        <f t="shared" si="37"/>
        <v>0</v>
      </c>
      <c r="T72" s="6">
        <f t="shared" si="59"/>
        <v>1.4932460119047617</v>
      </c>
      <c r="U72" s="6">
        <f t="shared" si="38"/>
        <v>3.6706269642857143</v>
      </c>
      <c r="V72" s="6">
        <f t="shared" si="39"/>
        <v>4.1142857142857139</v>
      </c>
      <c r="W72" s="6">
        <f t="shared" si="40"/>
        <v>5.6137202380952376</v>
      </c>
      <c r="X72" s="6">
        <f t="shared" si="41"/>
        <v>0</v>
      </c>
      <c r="Y72" s="6">
        <f t="shared" si="60"/>
        <v>1.4994345238095237</v>
      </c>
      <c r="Z72" s="6">
        <f t="shared" si="42"/>
        <v>5.6137202380952376</v>
      </c>
      <c r="AA72" s="4">
        <f t="shared" si="43"/>
        <v>1.3333333333333333</v>
      </c>
      <c r="AB72" s="44">
        <f t="shared" si="44"/>
        <v>2</v>
      </c>
      <c r="AC72" s="6">
        <f t="shared" si="45"/>
        <v>0.16666666666666666</v>
      </c>
      <c r="AD72" s="4">
        <f t="shared" si="61"/>
        <v>0</v>
      </c>
      <c r="AF72" s="4">
        <f t="shared" si="46"/>
        <v>0</v>
      </c>
      <c r="AG72" s="4">
        <f t="shared" si="47"/>
        <v>0</v>
      </c>
      <c r="AH72" s="4">
        <f t="shared" si="62"/>
        <v>0</v>
      </c>
      <c r="AI72" s="4">
        <f t="shared" si="48"/>
        <v>1060204.6684523807</v>
      </c>
      <c r="AJ72" s="4">
        <f t="shared" si="49"/>
        <v>444800.35408928571</v>
      </c>
      <c r="AK72" s="4">
        <f t="shared" si="50"/>
        <v>365132.79999999993</v>
      </c>
      <c r="AL72" s="4">
        <f t="shared" si="51"/>
        <v>84000</v>
      </c>
      <c r="AM72" s="4">
        <f t="shared" si="52"/>
        <v>11959.366666666665</v>
      </c>
      <c r="AN72" s="4">
        <f t="shared" si="53"/>
        <v>27051.818181818184</v>
      </c>
      <c r="AO72" s="4">
        <f t="shared" si="54"/>
        <v>159405.95999999996</v>
      </c>
      <c r="AP72" s="4">
        <v>0</v>
      </c>
      <c r="AQ72" s="4">
        <v>0</v>
      </c>
      <c r="AR72" s="4">
        <f t="shared" si="55"/>
        <v>0</v>
      </c>
      <c r="AS72" s="4">
        <f t="shared" si="63"/>
        <v>2152554.9673901508</v>
      </c>
      <c r="AT72" s="4">
        <v>0</v>
      </c>
      <c r="AU72" s="4">
        <f t="shared" si="64"/>
        <v>2152554.9673901508</v>
      </c>
      <c r="AV72" s="18">
        <f t="shared" si="65"/>
        <v>1</v>
      </c>
      <c r="AW72" s="105"/>
      <c r="AX72" s="103"/>
      <c r="AY72" s="107">
        <f t="shared" si="56"/>
        <v>2152554.9673901508</v>
      </c>
      <c r="AZ72" s="7"/>
      <c r="BA72" s="7"/>
      <c r="BB72" s="7"/>
      <c r="BC72" s="7"/>
      <c r="BD72" s="7"/>
      <c r="BE72" s="7"/>
      <c r="BF72" s="7"/>
    </row>
    <row r="73" spans="1:58" x14ac:dyDescent="0.25">
      <c r="A73" s="22" t="s">
        <v>1541</v>
      </c>
      <c r="B73" s="23">
        <v>81</v>
      </c>
      <c r="C73" s="22" t="s">
        <v>1576</v>
      </c>
      <c r="D73" s="48">
        <v>810000521</v>
      </c>
      <c r="E73" s="22" t="s">
        <v>1355</v>
      </c>
      <c r="F73" s="22" t="s">
        <v>1504</v>
      </c>
      <c r="I73" s="1" t="s">
        <v>116</v>
      </c>
      <c r="J73" s="33">
        <v>38735</v>
      </c>
      <c r="K73" s="33">
        <f t="shared" si="57"/>
        <v>29089.988640340711</v>
      </c>
      <c r="L73" s="33">
        <v>1658</v>
      </c>
      <c r="M73" s="33">
        <f t="shared" si="58"/>
        <v>1</v>
      </c>
      <c r="N73" s="32">
        <v>0</v>
      </c>
      <c r="O73" s="33" t="s">
        <v>11</v>
      </c>
      <c r="P73" s="33" t="str">
        <f t="shared" si="34"/>
        <v/>
      </c>
      <c r="Q73" s="36">
        <f t="shared" si="35"/>
        <v>2.6544642857142859</v>
      </c>
      <c r="R73" s="6">
        <f t="shared" si="36"/>
        <v>3.9183021428571427</v>
      </c>
      <c r="S73" s="6">
        <f t="shared" si="37"/>
        <v>0</v>
      </c>
      <c r="T73" s="6">
        <f t="shared" si="59"/>
        <v>1.2638378571428568</v>
      </c>
      <c r="U73" s="6">
        <f t="shared" si="38"/>
        <v>3.9183021428571427</v>
      </c>
      <c r="V73" s="6">
        <f t="shared" si="39"/>
        <v>5.1877232142857146</v>
      </c>
      <c r="W73" s="6">
        <f t="shared" si="40"/>
        <v>6.0506845238095242</v>
      </c>
      <c r="X73" s="6">
        <f t="shared" si="41"/>
        <v>0</v>
      </c>
      <c r="Y73" s="6">
        <f t="shared" si="60"/>
        <v>0.86296130952380956</v>
      </c>
      <c r="Z73" s="6">
        <f t="shared" si="42"/>
        <v>6.0506845238095242</v>
      </c>
      <c r="AA73" s="4">
        <f t="shared" si="43"/>
        <v>1</v>
      </c>
      <c r="AB73" s="44">
        <f t="shared" si="44"/>
        <v>1</v>
      </c>
      <c r="AC73" s="6">
        <f t="shared" si="45"/>
        <v>0.125</v>
      </c>
      <c r="AD73" s="4">
        <f t="shared" si="61"/>
        <v>0</v>
      </c>
      <c r="AF73" s="4">
        <f t="shared" si="46"/>
        <v>0</v>
      </c>
      <c r="AG73" s="4">
        <f t="shared" si="47"/>
        <v>0</v>
      </c>
      <c r="AH73" s="4">
        <f t="shared" si="62"/>
        <v>0</v>
      </c>
      <c r="AI73" s="4">
        <f t="shared" si="48"/>
        <v>897324.87857142836</v>
      </c>
      <c r="AJ73" s="4">
        <f t="shared" si="49"/>
        <v>255993.50284821432</v>
      </c>
      <c r="AK73" s="4">
        <f t="shared" si="50"/>
        <v>273849.59999999998</v>
      </c>
      <c r="AL73" s="4">
        <f t="shared" si="51"/>
        <v>42000</v>
      </c>
      <c r="AM73" s="4">
        <f t="shared" si="52"/>
        <v>8969.5249999999996</v>
      </c>
      <c r="AN73" s="4">
        <f t="shared" si="53"/>
        <v>19594.545454545456</v>
      </c>
      <c r="AO73" s="4">
        <f t="shared" si="54"/>
        <v>0</v>
      </c>
      <c r="AP73" s="4">
        <v>0</v>
      </c>
      <c r="AQ73" s="4">
        <v>0</v>
      </c>
      <c r="AR73" s="4">
        <f t="shared" si="55"/>
        <v>0</v>
      </c>
      <c r="AS73" s="4">
        <f t="shared" si="63"/>
        <v>1497732.0518741878</v>
      </c>
      <c r="AT73" s="4">
        <v>0</v>
      </c>
      <c r="AU73" s="4">
        <f t="shared" si="64"/>
        <v>1497732.0518741878</v>
      </c>
      <c r="AV73" s="18">
        <f t="shared" si="65"/>
        <v>1</v>
      </c>
      <c r="AW73" s="105"/>
      <c r="AX73" s="103"/>
      <c r="AY73" s="107">
        <f t="shared" si="56"/>
        <v>1497732.0518741878</v>
      </c>
      <c r="AZ73" s="7"/>
      <c r="BA73" s="7"/>
      <c r="BB73" s="7"/>
      <c r="BC73" s="7"/>
      <c r="BD73" s="7"/>
      <c r="BE73" s="7"/>
      <c r="BF73" s="7"/>
    </row>
    <row r="74" spans="1:58" x14ac:dyDescent="0.25">
      <c r="A74" s="22" t="s">
        <v>1541</v>
      </c>
      <c r="B74" s="23">
        <v>81</v>
      </c>
      <c r="C74" s="22" t="s">
        <v>681</v>
      </c>
      <c r="D74" s="48">
        <v>810000562</v>
      </c>
      <c r="E74" s="22" t="s">
        <v>1357</v>
      </c>
      <c r="F74" s="22" t="s">
        <v>1504</v>
      </c>
      <c r="I74" s="1" t="s">
        <v>115</v>
      </c>
      <c r="J74" s="33">
        <v>17630</v>
      </c>
      <c r="K74" s="33">
        <f t="shared" si="57"/>
        <v>13240.131656878966</v>
      </c>
      <c r="L74" s="33">
        <v>494</v>
      </c>
      <c r="M74" s="33">
        <f t="shared" si="58"/>
        <v>1</v>
      </c>
      <c r="N74" s="32">
        <v>0</v>
      </c>
      <c r="O74" s="33" t="s">
        <v>11</v>
      </c>
      <c r="P74" s="33" t="str">
        <f t="shared" si="34"/>
        <v>Faible activité</v>
      </c>
      <c r="Q74" s="36">
        <f t="shared" si="35"/>
        <v>1.3982142857142859</v>
      </c>
      <c r="R74" s="6">
        <f t="shared" si="36"/>
        <v>2.0893224999999997</v>
      </c>
      <c r="S74" s="6">
        <f t="shared" si="37"/>
        <v>0</v>
      </c>
      <c r="T74" s="6">
        <f t="shared" si="59"/>
        <v>0.6911082142857139</v>
      </c>
      <c r="U74" s="6">
        <f t="shared" si="38"/>
        <v>2.0893224999999997</v>
      </c>
      <c r="V74" s="6">
        <f t="shared" si="39"/>
        <v>2.3611607142857145</v>
      </c>
      <c r="W74" s="6">
        <f t="shared" si="40"/>
        <v>2.797738095238095</v>
      </c>
      <c r="X74" s="6">
        <f t="shared" si="41"/>
        <v>0</v>
      </c>
      <c r="Y74" s="6">
        <f t="shared" si="60"/>
        <v>0.43657738095238052</v>
      </c>
      <c r="Z74" s="6">
        <f t="shared" si="42"/>
        <v>2.797738095238095</v>
      </c>
      <c r="AA74" s="4">
        <f t="shared" si="43"/>
        <v>1</v>
      </c>
      <c r="AB74" s="44">
        <f t="shared" si="44"/>
        <v>1</v>
      </c>
      <c r="AC74" s="6">
        <f t="shared" si="45"/>
        <v>0.125</v>
      </c>
      <c r="AD74" s="4">
        <f t="shared" si="61"/>
        <v>0</v>
      </c>
      <c r="AF74" s="4">
        <f t="shared" si="46"/>
        <v>0</v>
      </c>
      <c r="AG74" s="4">
        <f t="shared" si="47"/>
        <v>-104466.12499999999</v>
      </c>
      <c r="AH74" s="4">
        <f t="shared" si="62"/>
        <v>-104466.12499999999</v>
      </c>
      <c r="AI74" s="4">
        <f t="shared" si="48"/>
        <v>386220.70714285685</v>
      </c>
      <c r="AJ74" s="4">
        <f t="shared" si="49"/>
        <v>129508.67180357131</v>
      </c>
      <c r="AK74" s="4">
        <f t="shared" si="50"/>
        <v>273849.59999999998</v>
      </c>
      <c r="AL74" s="4">
        <f t="shared" si="51"/>
        <v>42000</v>
      </c>
      <c r="AM74" s="4">
        <f t="shared" si="52"/>
        <v>8969.5249999999996</v>
      </c>
      <c r="AN74" s="4">
        <f t="shared" si="53"/>
        <v>5838.181818181818</v>
      </c>
      <c r="AO74" s="4">
        <f t="shared" si="54"/>
        <v>0</v>
      </c>
      <c r="AP74" s="4">
        <v>0</v>
      </c>
      <c r="AQ74" s="4">
        <v>0</v>
      </c>
      <c r="AR74" s="4">
        <f t="shared" si="55"/>
        <v>0</v>
      </c>
      <c r="AS74" s="4">
        <f t="shared" si="63"/>
        <v>846386.68576460995</v>
      </c>
      <c r="AT74" s="4">
        <v>0</v>
      </c>
      <c r="AU74" s="4">
        <f t="shared" si="64"/>
        <v>846386.68576460995</v>
      </c>
      <c r="AV74" s="18">
        <f t="shared" si="65"/>
        <v>1</v>
      </c>
      <c r="AW74" s="105"/>
      <c r="AX74" s="103"/>
      <c r="AY74" s="107">
        <f t="shared" si="56"/>
        <v>846386.68576460995</v>
      </c>
      <c r="AZ74" s="7"/>
      <c r="BA74" s="7"/>
      <c r="BB74" s="7"/>
      <c r="BC74" s="7"/>
      <c r="BD74" s="7"/>
      <c r="BE74" s="7"/>
      <c r="BF74" s="7"/>
    </row>
    <row r="75" spans="1:58" x14ac:dyDescent="0.25">
      <c r="A75" s="22" t="s">
        <v>1541</v>
      </c>
      <c r="B75" s="23">
        <v>81</v>
      </c>
      <c r="C75" s="22" t="s">
        <v>1577</v>
      </c>
      <c r="D75" s="48">
        <v>810101444</v>
      </c>
      <c r="E75" s="22" t="s">
        <v>1578</v>
      </c>
      <c r="F75" s="22" t="s">
        <v>1529</v>
      </c>
      <c r="I75" s="1" t="s">
        <v>113</v>
      </c>
      <c r="J75" s="33">
        <v>0</v>
      </c>
      <c r="K75" s="33">
        <f t="shared" si="57"/>
        <v>0</v>
      </c>
      <c r="L75" s="33">
        <v>0</v>
      </c>
      <c r="M75" s="33">
        <f t="shared" si="58"/>
        <v>0</v>
      </c>
      <c r="N75" s="32">
        <v>1</v>
      </c>
      <c r="O75" s="33"/>
      <c r="P75" s="33" t="str">
        <f t="shared" si="34"/>
        <v/>
      </c>
      <c r="Q75" s="36">
        <f t="shared" si="35"/>
        <v>0</v>
      </c>
      <c r="R75" s="6">
        <f t="shared" si="36"/>
        <v>0</v>
      </c>
      <c r="S75" s="6">
        <f t="shared" si="37"/>
        <v>0</v>
      </c>
      <c r="T75" s="6">
        <f t="shared" si="59"/>
        <v>0</v>
      </c>
      <c r="U75" s="6">
        <f t="shared" si="38"/>
        <v>0</v>
      </c>
      <c r="V75" s="6">
        <f t="shared" si="39"/>
        <v>0</v>
      </c>
      <c r="W75" s="6">
        <f t="shared" si="40"/>
        <v>0</v>
      </c>
      <c r="X75" s="6">
        <f t="shared" si="41"/>
        <v>0</v>
      </c>
      <c r="Y75" s="6">
        <f t="shared" si="60"/>
        <v>0</v>
      </c>
      <c r="Z75" s="6">
        <f t="shared" si="42"/>
        <v>0</v>
      </c>
      <c r="AA75" s="4">
        <f t="shared" si="43"/>
        <v>0</v>
      </c>
      <c r="AB75" s="44">
        <f t="shared" si="44"/>
        <v>0</v>
      </c>
      <c r="AC75" s="6">
        <f t="shared" si="45"/>
        <v>0</v>
      </c>
      <c r="AD75" s="4">
        <f t="shared" si="61"/>
        <v>0</v>
      </c>
      <c r="AF75" s="4">
        <f t="shared" si="46"/>
        <v>0</v>
      </c>
      <c r="AG75" s="4">
        <f t="shared" si="47"/>
        <v>0</v>
      </c>
      <c r="AH75" s="4">
        <f t="shared" si="62"/>
        <v>0</v>
      </c>
      <c r="AI75" s="4">
        <f t="shared" si="48"/>
        <v>0</v>
      </c>
      <c r="AJ75" s="4">
        <f t="shared" si="49"/>
        <v>0</v>
      </c>
      <c r="AK75" s="4">
        <f t="shared" si="50"/>
        <v>0</v>
      </c>
      <c r="AL75" s="4">
        <f t="shared" si="51"/>
        <v>0</v>
      </c>
      <c r="AM75" s="4">
        <f t="shared" si="52"/>
        <v>0</v>
      </c>
      <c r="AN75" s="4">
        <f t="shared" si="53"/>
        <v>0</v>
      </c>
      <c r="AO75" s="4">
        <f t="shared" si="54"/>
        <v>0</v>
      </c>
      <c r="AP75" s="4">
        <v>0</v>
      </c>
      <c r="AQ75" s="4">
        <v>0</v>
      </c>
      <c r="AR75" s="4">
        <f t="shared" si="55"/>
        <v>0</v>
      </c>
      <c r="AS75" s="4">
        <f t="shared" si="63"/>
        <v>0</v>
      </c>
      <c r="AT75" s="4">
        <v>0</v>
      </c>
      <c r="AU75" s="4">
        <f t="shared" si="64"/>
        <v>0</v>
      </c>
      <c r="AV75" s="18">
        <f t="shared" si="65"/>
        <v>0</v>
      </c>
      <c r="AW75" s="105"/>
      <c r="AX75" s="103"/>
      <c r="AY75" s="107">
        <f t="shared" si="56"/>
        <v>0</v>
      </c>
      <c r="AZ75" s="7"/>
      <c r="BA75" s="7"/>
      <c r="BB75" s="7"/>
      <c r="BC75" s="7"/>
      <c r="BD75" s="7"/>
      <c r="BE75" s="7"/>
      <c r="BF75" s="7"/>
    </row>
    <row r="76" spans="1:58" x14ac:dyDescent="0.25">
      <c r="A76" s="22" t="s">
        <v>1541</v>
      </c>
      <c r="B76" s="23">
        <v>82</v>
      </c>
      <c r="C76" s="22" t="s">
        <v>1579</v>
      </c>
      <c r="D76" s="48">
        <v>820000032</v>
      </c>
      <c r="E76" s="22" t="s">
        <v>1358</v>
      </c>
      <c r="F76" s="22" t="s">
        <v>1504</v>
      </c>
      <c r="I76" s="1" t="s">
        <v>112</v>
      </c>
      <c r="J76" s="33">
        <v>32524</v>
      </c>
      <c r="K76" s="33">
        <f t="shared" si="57"/>
        <v>24425.527056626855</v>
      </c>
      <c r="L76" s="33">
        <v>1477</v>
      </c>
      <c r="M76" s="33">
        <f t="shared" si="58"/>
        <v>1</v>
      </c>
      <c r="N76" s="32">
        <v>0</v>
      </c>
      <c r="O76" s="33" t="s">
        <v>11</v>
      </c>
      <c r="P76" s="33" t="str">
        <f t="shared" si="34"/>
        <v/>
      </c>
      <c r="Q76" s="36">
        <f t="shared" si="35"/>
        <v>2.284761904761905</v>
      </c>
      <c r="R76" s="6">
        <f t="shared" si="36"/>
        <v>3.4473362500000002</v>
      </c>
      <c r="S76" s="6">
        <f t="shared" si="37"/>
        <v>0</v>
      </c>
      <c r="T76" s="6">
        <f t="shared" si="59"/>
        <v>1.1625743452380952</v>
      </c>
      <c r="U76" s="6">
        <f t="shared" si="38"/>
        <v>3.4473362500000002</v>
      </c>
      <c r="V76" s="6">
        <f t="shared" si="39"/>
        <v>4.355892857142857</v>
      </c>
      <c r="W76" s="6">
        <f t="shared" si="40"/>
        <v>5.2135773809523807</v>
      </c>
      <c r="X76" s="6">
        <f t="shared" si="41"/>
        <v>0</v>
      </c>
      <c r="Y76" s="6">
        <f t="shared" si="60"/>
        <v>0.85768452380952365</v>
      </c>
      <c r="Z76" s="6">
        <f t="shared" si="42"/>
        <v>5.2135773809523807</v>
      </c>
      <c r="AA76" s="4">
        <f t="shared" si="43"/>
        <v>1</v>
      </c>
      <c r="AB76" s="44">
        <f t="shared" si="44"/>
        <v>1</v>
      </c>
      <c r="AC76" s="6">
        <f t="shared" si="45"/>
        <v>0.125</v>
      </c>
      <c r="AD76" s="4">
        <f t="shared" si="61"/>
        <v>0</v>
      </c>
      <c r="AF76" s="4">
        <f t="shared" si="46"/>
        <v>0</v>
      </c>
      <c r="AG76" s="4">
        <f t="shared" si="47"/>
        <v>0</v>
      </c>
      <c r="AH76" s="4">
        <f t="shared" si="62"/>
        <v>0</v>
      </c>
      <c r="AI76" s="4">
        <f t="shared" si="48"/>
        <v>825427.78511904762</v>
      </c>
      <c r="AJ76" s="4">
        <f t="shared" si="49"/>
        <v>254428.16863928569</v>
      </c>
      <c r="AK76" s="4">
        <f t="shared" si="50"/>
        <v>273849.59999999998</v>
      </c>
      <c r="AL76" s="4">
        <f t="shared" si="51"/>
        <v>42000</v>
      </c>
      <c r="AM76" s="4">
        <f t="shared" si="52"/>
        <v>8969.5249999999996</v>
      </c>
      <c r="AN76" s="4">
        <f t="shared" si="53"/>
        <v>17455.454545454544</v>
      </c>
      <c r="AO76" s="4">
        <f t="shared" si="54"/>
        <v>0</v>
      </c>
      <c r="AP76" s="4">
        <v>0</v>
      </c>
      <c r="AQ76" s="4">
        <v>0</v>
      </c>
      <c r="AR76" s="4">
        <f t="shared" si="55"/>
        <v>0</v>
      </c>
      <c r="AS76" s="4">
        <f t="shared" si="63"/>
        <v>1422130.5333037879</v>
      </c>
      <c r="AT76" s="4">
        <v>0</v>
      </c>
      <c r="AU76" s="4">
        <f t="shared" si="64"/>
        <v>1422130.5333037879</v>
      </c>
      <c r="AV76" s="18">
        <f t="shared" si="65"/>
        <v>1</v>
      </c>
      <c r="AW76" s="105"/>
      <c r="AX76" s="103"/>
      <c r="AY76" s="107">
        <f t="shared" si="56"/>
        <v>1422130.5333037879</v>
      </c>
      <c r="AZ76" s="7"/>
      <c r="BA76" s="7"/>
      <c r="BB76" s="7"/>
      <c r="BC76" s="7"/>
      <c r="BD76" s="7"/>
      <c r="BE76" s="7"/>
      <c r="BF76" s="7"/>
    </row>
    <row r="77" spans="1:58" x14ac:dyDescent="0.25">
      <c r="A77" s="22" t="s">
        <v>1541</v>
      </c>
      <c r="B77" s="23">
        <v>82</v>
      </c>
      <c r="C77" s="22" t="s">
        <v>1580</v>
      </c>
      <c r="D77" s="48">
        <v>820000057</v>
      </c>
      <c r="E77" s="22" t="s">
        <v>1581</v>
      </c>
      <c r="F77" s="22" t="s">
        <v>1529</v>
      </c>
      <c r="I77" s="1" t="s">
        <v>111</v>
      </c>
      <c r="J77" s="33">
        <v>0</v>
      </c>
      <c r="K77" s="33">
        <f t="shared" si="57"/>
        <v>0</v>
      </c>
      <c r="L77" s="33">
        <v>0</v>
      </c>
      <c r="M77" s="33">
        <f t="shared" si="58"/>
        <v>0</v>
      </c>
      <c r="N77" s="32">
        <v>1</v>
      </c>
      <c r="O77" s="33"/>
      <c r="P77" s="33" t="str">
        <f t="shared" si="34"/>
        <v/>
      </c>
      <c r="Q77" s="36">
        <f t="shared" si="35"/>
        <v>0</v>
      </c>
      <c r="R77" s="6">
        <f t="shared" si="36"/>
        <v>0</v>
      </c>
      <c r="S77" s="6">
        <f t="shared" si="37"/>
        <v>0</v>
      </c>
      <c r="T77" s="6">
        <f t="shared" si="59"/>
        <v>0</v>
      </c>
      <c r="U77" s="6">
        <f t="shared" si="38"/>
        <v>0</v>
      </c>
      <c r="V77" s="6">
        <f t="shared" si="39"/>
        <v>0</v>
      </c>
      <c r="W77" s="6">
        <f t="shared" si="40"/>
        <v>0</v>
      </c>
      <c r="X77" s="6">
        <f t="shared" si="41"/>
        <v>0</v>
      </c>
      <c r="Y77" s="6">
        <f t="shared" si="60"/>
        <v>0</v>
      </c>
      <c r="Z77" s="6">
        <f t="shared" si="42"/>
        <v>0</v>
      </c>
      <c r="AA77" s="4">
        <f t="shared" si="43"/>
        <v>0</v>
      </c>
      <c r="AB77" s="44">
        <f t="shared" si="44"/>
        <v>0</v>
      </c>
      <c r="AC77" s="6">
        <f t="shared" si="45"/>
        <v>0</v>
      </c>
      <c r="AD77" s="4">
        <f t="shared" si="61"/>
        <v>0</v>
      </c>
      <c r="AF77" s="4">
        <f t="shared" si="46"/>
        <v>0</v>
      </c>
      <c r="AG77" s="4">
        <f t="shared" si="47"/>
        <v>0</v>
      </c>
      <c r="AH77" s="4">
        <f t="shared" si="62"/>
        <v>0</v>
      </c>
      <c r="AI77" s="4">
        <f t="shared" si="48"/>
        <v>0</v>
      </c>
      <c r="AJ77" s="4">
        <f t="shared" si="49"/>
        <v>0</v>
      </c>
      <c r="AK77" s="4">
        <f t="shared" si="50"/>
        <v>0</v>
      </c>
      <c r="AL77" s="4">
        <f t="shared" si="51"/>
        <v>0</v>
      </c>
      <c r="AM77" s="4">
        <f t="shared" si="52"/>
        <v>0</v>
      </c>
      <c r="AN77" s="4">
        <f t="shared" si="53"/>
        <v>0</v>
      </c>
      <c r="AO77" s="4">
        <f t="shared" si="54"/>
        <v>0</v>
      </c>
      <c r="AP77" s="4">
        <v>0</v>
      </c>
      <c r="AQ77" s="4">
        <v>0</v>
      </c>
      <c r="AR77" s="4">
        <f t="shared" si="55"/>
        <v>0</v>
      </c>
      <c r="AS77" s="4">
        <f t="shared" si="63"/>
        <v>0</v>
      </c>
      <c r="AT77" s="4">
        <v>0</v>
      </c>
      <c r="AU77" s="4">
        <f t="shared" si="64"/>
        <v>0</v>
      </c>
      <c r="AV77" s="18">
        <f t="shared" si="65"/>
        <v>0</v>
      </c>
      <c r="AW77" s="105"/>
      <c r="AX77" s="103"/>
      <c r="AY77" s="107">
        <f t="shared" si="56"/>
        <v>0</v>
      </c>
      <c r="AZ77" s="7"/>
      <c r="BA77" s="7"/>
      <c r="BB77" s="7"/>
      <c r="BC77" s="7"/>
      <c r="BD77" s="7"/>
      <c r="BE77" s="7"/>
      <c r="BF77" s="7"/>
    </row>
    <row r="78" spans="1:58" x14ac:dyDescent="0.25">
      <c r="A78" s="22" t="s">
        <v>1541</v>
      </c>
      <c r="B78" s="23">
        <v>82</v>
      </c>
      <c r="C78" s="22" t="s">
        <v>1582</v>
      </c>
      <c r="D78" s="48">
        <v>820000883</v>
      </c>
      <c r="E78" s="22" t="s">
        <v>1360</v>
      </c>
      <c r="F78" s="22" t="s">
        <v>1504</v>
      </c>
      <c r="I78" s="1" t="s">
        <v>110</v>
      </c>
      <c r="J78" s="33">
        <v>15245</v>
      </c>
      <c r="K78" s="33">
        <f t="shared" si="57"/>
        <v>11448.996432735101</v>
      </c>
      <c r="L78" s="33">
        <v>507</v>
      </c>
      <c r="M78" s="33">
        <f t="shared" si="58"/>
        <v>1</v>
      </c>
      <c r="N78" s="32">
        <v>0</v>
      </c>
      <c r="O78" s="33" t="s">
        <v>11</v>
      </c>
      <c r="P78" s="33" t="str">
        <f t="shared" si="34"/>
        <v>Faible activité</v>
      </c>
      <c r="Q78" s="36">
        <f t="shared" si="35"/>
        <v>1.2562500000000001</v>
      </c>
      <c r="R78" s="6">
        <f t="shared" si="36"/>
        <v>2</v>
      </c>
      <c r="S78" s="6">
        <f t="shared" si="37"/>
        <v>0</v>
      </c>
      <c r="T78" s="6">
        <f t="shared" si="59"/>
        <v>0.74374999999999991</v>
      </c>
      <c r="U78" s="6">
        <f t="shared" si="38"/>
        <v>2</v>
      </c>
      <c r="V78" s="6">
        <f t="shared" si="39"/>
        <v>2.0417410714285715</v>
      </c>
      <c r="W78" s="6">
        <f t="shared" si="40"/>
        <v>2.5376785714285712</v>
      </c>
      <c r="X78" s="6">
        <f t="shared" si="41"/>
        <v>0</v>
      </c>
      <c r="Y78" s="6">
        <f t="shared" si="60"/>
        <v>0.4959374999999997</v>
      </c>
      <c r="Z78" s="6">
        <f t="shared" si="42"/>
        <v>2.5376785714285712</v>
      </c>
      <c r="AA78" s="4">
        <f t="shared" si="43"/>
        <v>1</v>
      </c>
      <c r="AB78" s="44">
        <f t="shared" si="44"/>
        <v>1</v>
      </c>
      <c r="AC78" s="6">
        <f t="shared" si="45"/>
        <v>0.125</v>
      </c>
      <c r="AD78" s="4">
        <f t="shared" si="61"/>
        <v>0</v>
      </c>
      <c r="AF78" s="4">
        <f t="shared" si="46"/>
        <v>0</v>
      </c>
      <c r="AG78" s="4">
        <f t="shared" si="47"/>
        <v>-100000</v>
      </c>
      <c r="AH78" s="4">
        <f t="shared" si="62"/>
        <v>-100000</v>
      </c>
      <c r="AI78" s="4">
        <f t="shared" si="48"/>
        <v>428062.49999999988</v>
      </c>
      <c r="AJ78" s="4">
        <f t="shared" si="49"/>
        <v>147117.57806249993</v>
      </c>
      <c r="AK78" s="4">
        <f t="shared" si="50"/>
        <v>273849.59999999998</v>
      </c>
      <c r="AL78" s="4">
        <f t="shared" si="51"/>
        <v>42000</v>
      </c>
      <c r="AM78" s="4">
        <f t="shared" si="52"/>
        <v>8969.5249999999996</v>
      </c>
      <c r="AN78" s="4">
        <f t="shared" si="53"/>
        <v>5991.818181818182</v>
      </c>
      <c r="AO78" s="4">
        <f t="shared" si="54"/>
        <v>0</v>
      </c>
      <c r="AP78" s="4">
        <v>0</v>
      </c>
      <c r="AQ78" s="4">
        <v>0</v>
      </c>
      <c r="AR78" s="4">
        <f t="shared" si="55"/>
        <v>0</v>
      </c>
      <c r="AS78" s="4">
        <f t="shared" si="63"/>
        <v>905991.02124431811</v>
      </c>
      <c r="AT78" s="4">
        <v>0</v>
      </c>
      <c r="AU78" s="4">
        <f t="shared" si="64"/>
        <v>905991.02124431811</v>
      </c>
      <c r="AV78" s="18">
        <f t="shared" si="65"/>
        <v>1</v>
      </c>
      <c r="AW78" s="105"/>
      <c r="AX78" s="103"/>
      <c r="AY78" s="107">
        <f t="shared" si="56"/>
        <v>905991.02124431811</v>
      </c>
      <c r="AZ78" s="7"/>
      <c r="BA78" s="7"/>
      <c r="BB78" s="7"/>
      <c r="BC78" s="7"/>
      <c r="BD78" s="7"/>
      <c r="BE78" s="7"/>
      <c r="BF78" s="7"/>
    </row>
    <row r="79" spans="1:58" x14ac:dyDescent="0.25">
      <c r="A79" s="22" t="s">
        <v>592</v>
      </c>
      <c r="B79" s="23">
        <v>21</v>
      </c>
      <c r="C79" s="22" t="s">
        <v>1583</v>
      </c>
      <c r="D79" s="48">
        <v>210780136</v>
      </c>
      <c r="E79" s="22" t="s">
        <v>1584</v>
      </c>
      <c r="F79" s="22" t="s">
        <v>1529</v>
      </c>
      <c r="I79" s="1" t="s">
        <v>476</v>
      </c>
      <c r="J79" s="33">
        <v>0</v>
      </c>
      <c r="K79" s="33">
        <f t="shared" si="57"/>
        <v>0</v>
      </c>
      <c r="L79" s="33">
        <v>0</v>
      </c>
      <c r="M79" s="33">
        <f t="shared" si="58"/>
        <v>0</v>
      </c>
      <c r="N79" s="32">
        <v>1</v>
      </c>
      <c r="O79" s="33"/>
      <c r="P79" s="33" t="str">
        <f t="shared" si="34"/>
        <v/>
      </c>
      <c r="Q79" s="36">
        <f t="shared" si="35"/>
        <v>0</v>
      </c>
      <c r="R79" s="6">
        <f t="shared" si="36"/>
        <v>0</v>
      </c>
      <c r="S79" s="6">
        <f t="shared" si="37"/>
        <v>0</v>
      </c>
      <c r="T79" s="6">
        <f t="shared" si="59"/>
        <v>0</v>
      </c>
      <c r="U79" s="6">
        <f t="shared" si="38"/>
        <v>0</v>
      </c>
      <c r="V79" s="6">
        <f t="shared" si="39"/>
        <v>0</v>
      </c>
      <c r="W79" s="6">
        <f t="shared" si="40"/>
        <v>0</v>
      </c>
      <c r="X79" s="6">
        <f t="shared" si="41"/>
        <v>0</v>
      </c>
      <c r="Y79" s="6">
        <f t="shared" si="60"/>
        <v>0</v>
      </c>
      <c r="Z79" s="6">
        <f t="shared" si="42"/>
        <v>0</v>
      </c>
      <c r="AA79" s="4">
        <f t="shared" si="43"/>
        <v>0</v>
      </c>
      <c r="AB79" s="44">
        <f t="shared" si="44"/>
        <v>0</v>
      </c>
      <c r="AC79" s="6">
        <f t="shared" si="45"/>
        <v>0</v>
      </c>
      <c r="AD79" s="4">
        <f t="shared" si="61"/>
        <v>0</v>
      </c>
      <c r="AF79" s="4">
        <f t="shared" si="46"/>
        <v>0</v>
      </c>
      <c r="AG79" s="4">
        <f t="shared" si="47"/>
        <v>0</v>
      </c>
      <c r="AH79" s="4">
        <f t="shared" si="62"/>
        <v>0</v>
      </c>
      <c r="AI79" s="4">
        <f t="shared" si="48"/>
        <v>0</v>
      </c>
      <c r="AJ79" s="4">
        <f t="shared" si="49"/>
        <v>0</v>
      </c>
      <c r="AK79" s="4">
        <f t="shared" si="50"/>
        <v>0</v>
      </c>
      <c r="AL79" s="4">
        <f t="shared" si="51"/>
        <v>0</v>
      </c>
      <c r="AM79" s="4">
        <f t="shared" si="52"/>
        <v>0</v>
      </c>
      <c r="AN79" s="4">
        <f t="shared" si="53"/>
        <v>0</v>
      </c>
      <c r="AO79" s="4">
        <f t="shared" si="54"/>
        <v>0</v>
      </c>
      <c r="AP79" s="4">
        <v>0</v>
      </c>
      <c r="AQ79" s="4">
        <v>0</v>
      </c>
      <c r="AR79" s="4">
        <f t="shared" si="55"/>
        <v>0</v>
      </c>
      <c r="AS79" s="4">
        <f t="shared" si="63"/>
        <v>0</v>
      </c>
      <c r="AT79" s="4">
        <v>0</v>
      </c>
      <c r="AU79" s="4">
        <f t="shared" si="64"/>
        <v>0</v>
      </c>
      <c r="AV79" s="18">
        <f t="shared" si="65"/>
        <v>0</v>
      </c>
      <c r="AW79" s="105"/>
      <c r="AX79" s="103"/>
      <c r="AY79" s="107">
        <f t="shared" si="56"/>
        <v>0</v>
      </c>
      <c r="AZ79" s="7"/>
      <c r="BA79" s="7"/>
      <c r="BB79" s="7"/>
      <c r="BC79" s="7"/>
      <c r="BD79" s="7"/>
      <c r="BE79" s="7"/>
      <c r="BF79" s="7"/>
    </row>
    <row r="80" spans="1:58" x14ac:dyDescent="0.25">
      <c r="A80" s="22" t="s">
        <v>592</v>
      </c>
      <c r="B80" s="23">
        <v>21</v>
      </c>
      <c r="C80" s="22" t="s">
        <v>1585</v>
      </c>
      <c r="D80" s="48">
        <v>210781621</v>
      </c>
      <c r="E80" s="22" t="s">
        <v>873</v>
      </c>
      <c r="F80" s="22" t="s">
        <v>1504</v>
      </c>
      <c r="I80" s="1" t="s">
        <v>1510</v>
      </c>
      <c r="J80" s="33">
        <v>0</v>
      </c>
      <c r="K80" s="33">
        <f t="shared" si="57"/>
        <v>0</v>
      </c>
      <c r="L80" s="33">
        <v>0</v>
      </c>
      <c r="M80" s="33">
        <f t="shared" si="58"/>
        <v>0</v>
      </c>
      <c r="N80" s="5">
        <v>0</v>
      </c>
      <c r="O80" s="1" t="s">
        <v>1510</v>
      </c>
      <c r="P80" s="33" t="str">
        <f t="shared" si="34"/>
        <v/>
      </c>
      <c r="Q80" s="36">
        <f t="shared" si="35"/>
        <v>0</v>
      </c>
      <c r="R80" s="6">
        <f t="shared" si="36"/>
        <v>0</v>
      </c>
      <c r="S80" s="6">
        <f t="shared" si="37"/>
        <v>0</v>
      </c>
      <c r="T80" s="6">
        <f t="shared" si="59"/>
        <v>0</v>
      </c>
      <c r="U80" s="6">
        <f t="shared" si="38"/>
        <v>0</v>
      </c>
      <c r="V80" s="6">
        <f t="shared" si="39"/>
        <v>0</v>
      </c>
      <c r="W80" s="6">
        <f t="shared" si="40"/>
        <v>0</v>
      </c>
      <c r="X80" s="6">
        <f t="shared" si="41"/>
        <v>0</v>
      </c>
      <c r="Y80" s="6">
        <f t="shared" si="60"/>
        <v>0</v>
      </c>
      <c r="Z80" s="6">
        <f t="shared" si="42"/>
        <v>0</v>
      </c>
      <c r="AA80" s="4">
        <f t="shared" si="43"/>
        <v>0</v>
      </c>
      <c r="AB80" s="44">
        <f t="shared" si="44"/>
        <v>0</v>
      </c>
      <c r="AC80" s="6">
        <f t="shared" si="45"/>
        <v>0</v>
      </c>
      <c r="AD80" s="4">
        <f t="shared" si="61"/>
        <v>0</v>
      </c>
      <c r="AF80" s="4">
        <f t="shared" si="46"/>
        <v>0</v>
      </c>
      <c r="AG80" s="4">
        <f t="shared" si="47"/>
        <v>0</v>
      </c>
      <c r="AH80" s="4">
        <f t="shared" si="62"/>
        <v>0</v>
      </c>
      <c r="AI80" s="4">
        <f t="shared" si="48"/>
        <v>0</v>
      </c>
      <c r="AJ80" s="4">
        <f t="shared" si="49"/>
        <v>0</v>
      </c>
      <c r="AK80" s="4">
        <f t="shared" si="50"/>
        <v>0</v>
      </c>
      <c r="AL80" s="4">
        <f t="shared" si="51"/>
        <v>0</v>
      </c>
      <c r="AM80" s="4">
        <f t="shared" si="52"/>
        <v>0</v>
      </c>
      <c r="AN80" s="4">
        <f t="shared" si="53"/>
        <v>0</v>
      </c>
      <c r="AO80" s="4">
        <f t="shared" si="54"/>
        <v>0</v>
      </c>
      <c r="AP80" s="4">
        <v>0</v>
      </c>
      <c r="AQ80" s="4">
        <v>0</v>
      </c>
      <c r="AR80" s="4">
        <f t="shared" si="55"/>
        <v>0</v>
      </c>
      <c r="AS80" s="4">
        <f t="shared" si="63"/>
        <v>0</v>
      </c>
      <c r="AT80" s="4">
        <v>0</v>
      </c>
      <c r="AU80" s="4">
        <f t="shared" si="64"/>
        <v>0</v>
      </c>
      <c r="AV80" s="18">
        <f t="shared" si="65"/>
        <v>0</v>
      </c>
      <c r="AW80" s="105"/>
      <c r="AX80" s="103"/>
      <c r="AY80" s="107">
        <f t="shared" si="56"/>
        <v>0</v>
      </c>
      <c r="AZ80" s="7"/>
      <c r="BA80" s="7"/>
      <c r="BB80" s="7"/>
      <c r="BC80" s="7"/>
      <c r="BD80" s="7"/>
      <c r="BE80" s="7"/>
      <c r="BF80" s="7"/>
    </row>
    <row r="81" spans="1:58" x14ac:dyDescent="0.25">
      <c r="A81" s="22" t="s">
        <v>592</v>
      </c>
      <c r="B81" s="23">
        <v>21</v>
      </c>
      <c r="C81" s="22" t="s">
        <v>1586</v>
      </c>
      <c r="D81" s="48">
        <v>210987558</v>
      </c>
      <c r="E81" s="22" t="s">
        <v>873</v>
      </c>
      <c r="F81" s="22" t="s">
        <v>1504</v>
      </c>
      <c r="I81" s="1" t="s">
        <v>474</v>
      </c>
      <c r="J81" s="33">
        <v>63041</v>
      </c>
      <c r="K81" s="33">
        <f t="shared" si="57"/>
        <v>47343.796924634538</v>
      </c>
      <c r="L81" s="33">
        <v>5551</v>
      </c>
      <c r="M81" s="33">
        <f t="shared" si="58"/>
        <v>1</v>
      </c>
      <c r="N81" s="32">
        <v>0</v>
      </c>
      <c r="O81" s="33" t="s">
        <v>11</v>
      </c>
      <c r="P81" s="33" t="str">
        <f t="shared" si="34"/>
        <v/>
      </c>
      <c r="Q81" s="36">
        <f t="shared" si="35"/>
        <v>4.1012500000000003</v>
      </c>
      <c r="R81" s="6">
        <f t="shared" si="36"/>
        <v>7.0877510119047615</v>
      </c>
      <c r="S81" s="6">
        <f t="shared" si="37"/>
        <v>0</v>
      </c>
      <c r="T81" s="6">
        <f t="shared" si="59"/>
        <v>2.9865010119047612</v>
      </c>
      <c r="U81" s="6">
        <f t="shared" si="38"/>
        <v>7.0877510119047615</v>
      </c>
      <c r="V81" s="6">
        <f t="shared" si="39"/>
        <v>8.4429910714285707</v>
      </c>
      <c r="W81" s="6">
        <f t="shared" si="40"/>
        <v>11.696154761904761</v>
      </c>
      <c r="X81" s="6">
        <f t="shared" si="41"/>
        <v>0</v>
      </c>
      <c r="Y81" s="6">
        <f t="shared" si="60"/>
        <v>3.2531636904761907</v>
      </c>
      <c r="Z81" s="6">
        <f t="shared" si="42"/>
        <v>11.696154761904761</v>
      </c>
      <c r="AA81" s="4">
        <f t="shared" si="43"/>
        <v>3</v>
      </c>
      <c r="AB81" s="44">
        <f t="shared" si="44"/>
        <v>3</v>
      </c>
      <c r="AC81" s="6">
        <f t="shared" si="45"/>
        <v>0.375</v>
      </c>
      <c r="AD81" s="4">
        <f t="shared" si="61"/>
        <v>1</v>
      </c>
      <c r="AF81" s="4">
        <f t="shared" si="46"/>
        <v>0</v>
      </c>
      <c r="AG81" s="4">
        <f t="shared" si="47"/>
        <v>0</v>
      </c>
      <c r="AH81" s="4">
        <f t="shared" si="62"/>
        <v>0</v>
      </c>
      <c r="AI81" s="4">
        <f t="shared" si="48"/>
        <v>2120415.7184523805</v>
      </c>
      <c r="AJ81" s="4">
        <f t="shared" si="49"/>
        <v>965036.04422678589</v>
      </c>
      <c r="AK81" s="4">
        <f t="shared" si="50"/>
        <v>821548.79999999993</v>
      </c>
      <c r="AL81" s="4">
        <f t="shared" si="51"/>
        <v>126000</v>
      </c>
      <c r="AM81" s="4">
        <f t="shared" si="52"/>
        <v>26908.574999999997</v>
      </c>
      <c r="AN81" s="4">
        <f t="shared" si="53"/>
        <v>65602.727272727279</v>
      </c>
      <c r="AO81" s="4">
        <f t="shared" si="54"/>
        <v>386571.6399999999</v>
      </c>
      <c r="AP81" s="4">
        <v>0</v>
      </c>
      <c r="AQ81" s="4">
        <v>0</v>
      </c>
      <c r="AR81" s="4">
        <f t="shared" si="55"/>
        <v>684868.52285411872</v>
      </c>
      <c r="AS81" s="4">
        <f t="shared" si="63"/>
        <v>5196952.027806012</v>
      </c>
      <c r="AT81" s="4">
        <v>0</v>
      </c>
      <c r="AU81" s="4">
        <f t="shared" si="64"/>
        <v>5196952.027806012</v>
      </c>
      <c r="AV81" s="18">
        <f t="shared" si="65"/>
        <v>1</v>
      </c>
      <c r="AW81" s="105"/>
      <c r="AX81" s="103"/>
      <c r="AY81" s="107">
        <f t="shared" si="56"/>
        <v>5196952.027806012</v>
      </c>
      <c r="AZ81" s="7"/>
      <c r="BA81" s="7"/>
      <c r="BB81" s="7"/>
      <c r="BC81" s="7"/>
      <c r="BD81" s="7"/>
      <c r="BE81" s="7"/>
      <c r="BF81" s="7"/>
    </row>
    <row r="82" spans="1:58" x14ac:dyDescent="0.25">
      <c r="A82" s="22" t="s">
        <v>592</v>
      </c>
      <c r="B82" s="23">
        <v>21</v>
      </c>
      <c r="C82" s="22" t="s">
        <v>626</v>
      </c>
      <c r="D82" s="48">
        <v>210987657</v>
      </c>
      <c r="E82" s="22" t="s">
        <v>877</v>
      </c>
      <c r="F82" s="22" t="s">
        <v>1504</v>
      </c>
      <c r="I82" s="1" t="s">
        <v>472</v>
      </c>
      <c r="J82" s="33">
        <v>22676</v>
      </c>
      <c r="K82" s="33">
        <f t="shared" si="57"/>
        <v>17029.678131105356</v>
      </c>
      <c r="L82" s="33">
        <v>1058</v>
      </c>
      <c r="M82" s="33">
        <f t="shared" si="58"/>
        <v>1</v>
      </c>
      <c r="N82" s="32">
        <v>0</v>
      </c>
      <c r="O82" s="33" t="s">
        <v>11</v>
      </c>
      <c r="P82" s="33" t="str">
        <f t="shared" si="34"/>
        <v/>
      </c>
      <c r="Q82" s="36">
        <f t="shared" si="35"/>
        <v>1.6985714285714286</v>
      </c>
      <c r="R82" s="6">
        <f t="shared" si="36"/>
        <v>2.6456039285714286</v>
      </c>
      <c r="S82" s="6">
        <f t="shared" si="37"/>
        <v>0</v>
      </c>
      <c r="T82" s="6">
        <f t="shared" si="59"/>
        <v>0.94703249999999994</v>
      </c>
      <c r="U82" s="6">
        <f t="shared" si="38"/>
        <v>2.6456039285714286</v>
      </c>
      <c r="V82" s="6">
        <f t="shared" si="39"/>
        <v>3.0369642857142858</v>
      </c>
      <c r="W82" s="6">
        <f t="shared" si="40"/>
        <v>3.7880595238095238</v>
      </c>
      <c r="X82" s="6">
        <f t="shared" si="41"/>
        <v>0</v>
      </c>
      <c r="Y82" s="6">
        <f t="shared" si="60"/>
        <v>0.75109523809523804</v>
      </c>
      <c r="Z82" s="6">
        <f t="shared" si="42"/>
        <v>3.7880595238095238</v>
      </c>
      <c r="AA82" s="4">
        <f t="shared" si="43"/>
        <v>1</v>
      </c>
      <c r="AB82" s="44">
        <f t="shared" si="44"/>
        <v>1</v>
      </c>
      <c r="AC82" s="6">
        <f t="shared" si="45"/>
        <v>0.125</v>
      </c>
      <c r="AD82" s="4">
        <f t="shared" si="61"/>
        <v>0</v>
      </c>
      <c r="AF82" s="4">
        <f t="shared" si="46"/>
        <v>0</v>
      </c>
      <c r="AG82" s="4">
        <f t="shared" si="47"/>
        <v>0</v>
      </c>
      <c r="AH82" s="4">
        <f t="shared" si="62"/>
        <v>0</v>
      </c>
      <c r="AI82" s="4">
        <f t="shared" si="48"/>
        <v>672393.07499999995</v>
      </c>
      <c r="AJ82" s="4">
        <f t="shared" si="49"/>
        <v>222808.94734285714</v>
      </c>
      <c r="AK82" s="4">
        <f t="shared" si="50"/>
        <v>273849.59999999998</v>
      </c>
      <c r="AL82" s="4">
        <f t="shared" si="51"/>
        <v>42000</v>
      </c>
      <c r="AM82" s="4">
        <f t="shared" si="52"/>
        <v>8969.5249999999996</v>
      </c>
      <c r="AN82" s="4">
        <f t="shared" si="53"/>
        <v>12503.636363636364</v>
      </c>
      <c r="AO82" s="4">
        <f t="shared" si="54"/>
        <v>0</v>
      </c>
      <c r="AP82" s="4">
        <v>0</v>
      </c>
      <c r="AQ82" s="4">
        <v>0</v>
      </c>
      <c r="AR82" s="4">
        <f t="shared" si="55"/>
        <v>0</v>
      </c>
      <c r="AS82" s="4">
        <f t="shared" si="63"/>
        <v>1232524.7837064934</v>
      </c>
      <c r="AT82" s="4">
        <v>0</v>
      </c>
      <c r="AU82" s="4">
        <f t="shared" si="64"/>
        <v>1232524.7837064934</v>
      </c>
      <c r="AV82" s="18">
        <f t="shared" si="65"/>
        <v>1</v>
      </c>
      <c r="AW82" s="105"/>
      <c r="AX82" s="103"/>
      <c r="AY82" s="107">
        <f t="shared" si="56"/>
        <v>1232524.7837064934</v>
      </c>
      <c r="AZ82" s="7"/>
      <c r="BA82" s="7"/>
      <c r="BB82" s="7"/>
      <c r="BC82" s="7"/>
      <c r="BD82" s="7"/>
      <c r="BE82" s="7"/>
      <c r="BF82" s="7"/>
    </row>
    <row r="83" spans="1:58" x14ac:dyDescent="0.25">
      <c r="A83" s="22" t="s">
        <v>592</v>
      </c>
      <c r="B83" s="23">
        <v>21</v>
      </c>
      <c r="C83" s="22" t="s">
        <v>1587</v>
      </c>
      <c r="D83" s="48">
        <v>210987665</v>
      </c>
      <c r="E83" s="22" t="s">
        <v>871</v>
      </c>
      <c r="F83" s="22" t="s">
        <v>1504</v>
      </c>
      <c r="I83" s="1" t="s">
        <v>475</v>
      </c>
      <c r="J83" s="33">
        <v>10880</v>
      </c>
      <c r="K83" s="33">
        <f t="shared" si="57"/>
        <v>8170.8810225095376</v>
      </c>
      <c r="L83" s="33">
        <v>237</v>
      </c>
      <c r="M83" s="33">
        <f t="shared" si="58"/>
        <v>1</v>
      </c>
      <c r="N83" s="32">
        <v>0</v>
      </c>
      <c r="O83" s="33" t="s">
        <v>11</v>
      </c>
      <c r="P83" s="33" t="str">
        <f t="shared" si="34"/>
        <v>Faible activité</v>
      </c>
      <c r="Q83" s="36">
        <f t="shared" si="35"/>
        <v>1</v>
      </c>
      <c r="R83" s="6">
        <f t="shared" si="36"/>
        <v>2</v>
      </c>
      <c r="S83" s="6">
        <f t="shared" si="37"/>
        <v>0</v>
      </c>
      <c r="T83" s="6">
        <f t="shared" si="59"/>
        <v>1</v>
      </c>
      <c r="U83" s="6">
        <f t="shared" si="38"/>
        <v>2</v>
      </c>
      <c r="V83" s="6">
        <f t="shared" si="39"/>
        <v>1.4571428571428571</v>
      </c>
      <c r="W83" s="6">
        <f t="shared" si="40"/>
        <v>2</v>
      </c>
      <c r="X83" s="6">
        <f t="shared" si="41"/>
        <v>0</v>
      </c>
      <c r="Y83" s="6">
        <f t="shared" si="60"/>
        <v>0.54285714285714293</v>
      </c>
      <c r="Z83" s="6">
        <f t="shared" si="42"/>
        <v>2</v>
      </c>
      <c r="AA83" s="4">
        <f t="shared" si="43"/>
        <v>1</v>
      </c>
      <c r="AB83" s="44">
        <f t="shared" si="44"/>
        <v>1</v>
      </c>
      <c r="AC83" s="6">
        <f t="shared" si="45"/>
        <v>0.125</v>
      </c>
      <c r="AD83" s="4">
        <f t="shared" si="61"/>
        <v>0</v>
      </c>
      <c r="AF83" s="4">
        <f t="shared" si="46"/>
        <v>0</v>
      </c>
      <c r="AG83" s="4">
        <f t="shared" si="47"/>
        <v>-100000</v>
      </c>
      <c r="AH83" s="4">
        <f t="shared" si="62"/>
        <v>-50000</v>
      </c>
      <c r="AI83" s="4">
        <f t="shared" si="48"/>
        <v>660000</v>
      </c>
      <c r="AJ83" s="4">
        <f t="shared" si="49"/>
        <v>161036.07428571431</v>
      </c>
      <c r="AK83" s="4">
        <f t="shared" si="50"/>
        <v>273849.59999999998</v>
      </c>
      <c r="AL83" s="4">
        <f t="shared" si="51"/>
        <v>42000</v>
      </c>
      <c r="AM83" s="4">
        <f t="shared" si="52"/>
        <v>8969.5249999999996</v>
      </c>
      <c r="AN83" s="4">
        <f t="shared" si="53"/>
        <v>2800.909090909091</v>
      </c>
      <c r="AO83" s="4">
        <f t="shared" si="54"/>
        <v>0</v>
      </c>
      <c r="AP83" s="4">
        <v>0</v>
      </c>
      <c r="AQ83" s="4">
        <v>0</v>
      </c>
      <c r="AR83" s="4">
        <f t="shared" si="55"/>
        <v>0</v>
      </c>
      <c r="AS83" s="4">
        <f t="shared" si="63"/>
        <v>1148656.1083766234</v>
      </c>
      <c r="AT83" s="4">
        <v>0</v>
      </c>
      <c r="AU83" s="4">
        <f t="shared" si="64"/>
        <v>1148656.1083766234</v>
      </c>
      <c r="AV83" s="18">
        <f t="shared" si="65"/>
        <v>1</v>
      </c>
      <c r="AW83" s="105"/>
      <c r="AX83" s="103"/>
      <c r="AY83" s="107">
        <f t="shared" si="56"/>
        <v>1148656.1083766234</v>
      </c>
      <c r="AZ83" s="7"/>
      <c r="BA83" s="7"/>
      <c r="BB83" s="7"/>
      <c r="BC83" s="7"/>
      <c r="BD83" s="7"/>
      <c r="BE83" s="7"/>
      <c r="BF83" s="7"/>
    </row>
    <row r="84" spans="1:58" x14ac:dyDescent="0.25">
      <c r="A84" s="22" t="s">
        <v>592</v>
      </c>
      <c r="B84" s="23">
        <v>21</v>
      </c>
      <c r="C84" s="22" t="s">
        <v>1587</v>
      </c>
      <c r="D84" s="48">
        <v>210987673</v>
      </c>
      <c r="E84" s="22" t="s">
        <v>871</v>
      </c>
      <c r="F84" s="22" t="s">
        <v>1504</v>
      </c>
      <c r="I84" s="1" t="s">
        <v>475</v>
      </c>
      <c r="J84" s="33">
        <v>7122</v>
      </c>
      <c r="K84" s="33">
        <f t="shared" si="57"/>
        <v>5348.6226693302324</v>
      </c>
      <c r="L84" s="33">
        <v>208</v>
      </c>
      <c r="M84" s="33">
        <f t="shared" si="58"/>
        <v>1</v>
      </c>
      <c r="N84" s="32">
        <v>0</v>
      </c>
      <c r="O84" s="33" t="s">
        <v>11</v>
      </c>
      <c r="P84" s="33" t="str">
        <f t="shared" si="34"/>
        <v>Faible activité</v>
      </c>
      <c r="Q84" s="36">
        <f t="shared" si="35"/>
        <v>1</v>
      </c>
      <c r="R84" s="6">
        <f t="shared" si="36"/>
        <v>2</v>
      </c>
      <c r="S84" s="6">
        <f t="shared" si="37"/>
        <v>0</v>
      </c>
      <c r="T84" s="6">
        <f t="shared" si="59"/>
        <v>1</v>
      </c>
      <c r="U84" s="6">
        <f t="shared" si="38"/>
        <v>2</v>
      </c>
      <c r="V84" s="6">
        <f t="shared" si="39"/>
        <v>1</v>
      </c>
      <c r="W84" s="6">
        <f t="shared" si="40"/>
        <v>2</v>
      </c>
      <c r="X84" s="6">
        <f t="shared" si="41"/>
        <v>0</v>
      </c>
      <c r="Y84" s="6">
        <f t="shared" si="60"/>
        <v>1</v>
      </c>
      <c r="Z84" s="6">
        <f t="shared" si="42"/>
        <v>2</v>
      </c>
      <c r="AA84" s="4">
        <f t="shared" si="43"/>
        <v>1</v>
      </c>
      <c r="AB84" s="44">
        <f t="shared" si="44"/>
        <v>1</v>
      </c>
      <c r="AC84" s="6">
        <f t="shared" si="45"/>
        <v>0.125</v>
      </c>
      <c r="AD84" s="4">
        <f t="shared" si="61"/>
        <v>0</v>
      </c>
      <c r="AF84" s="4">
        <f t="shared" si="46"/>
        <v>0</v>
      </c>
      <c r="AG84" s="4">
        <f t="shared" si="47"/>
        <v>-100000</v>
      </c>
      <c r="AH84" s="4">
        <f t="shared" si="62"/>
        <v>-50000</v>
      </c>
      <c r="AI84" s="4">
        <f t="shared" si="48"/>
        <v>660000</v>
      </c>
      <c r="AJ84" s="4">
        <f t="shared" si="49"/>
        <v>296645.40000000002</v>
      </c>
      <c r="AK84" s="4">
        <f t="shared" si="50"/>
        <v>273849.59999999998</v>
      </c>
      <c r="AL84" s="4">
        <f t="shared" si="51"/>
        <v>42000</v>
      </c>
      <c r="AM84" s="4">
        <f t="shared" si="52"/>
        <v>8969.5249999999996</v>
      </c>
      <c r="AN84" s="4">
        <f t="shared" si="53"/>
        <v>2458.181818181818</v>
      </c>
      <c r="AO84" s="4">
        <f t="shared" si="54"/>
        <v>0</v>
      </c>
      <c r="AP84" s="4">
        <v>0</v>
      </c>
      <c r="AQ84" s="4">
        <v>0</v>
      </c>
      <c r="AR84" s="4">
        <f t="shared" si="55"/>
        <v>0</v>
      </c>
      <c r="AS84" s="4">
        <f t="shared" si="63"/>
        <v>1283922.7068181818</v>
      </c>
      <c r="AT84" s="4">
        <v>0</v>
      </c>
      <c r="AU84" s="4">
        <f t="shared" si="64"/>
        <v>1283922.7068181818</v>
      </c>
      <c r="AV84" s="18">
        <f t="shared" si="65"/>
        <v>1</v>
      </c>
      <c r="AW84" s="105"/>
      <c r="AX84" s="103"/>
      <c r="AY84" s="107">
        <f t="shared" si="56"/>
        <v>1283922.7068181818</v>
      </c>
      <c r="AZ84" s="7"/>
      <c r="BA84" s="7"/>
      <c r="BB84" s="7"/>
      <c r="BC84" s="7"/>
      <c r="BD84" s="7"/>
      <c r="BE84" s="7"/>
      <c r="BF84" s="7"/>
    </row>
    <row r="85" spans="1:58" x14ac:dyDescent="0.25">
      <c r="A85" s="22" t="s">
        <v>592</v>
      </c>
      <c r="B85" s="23">
        <v>21</v>
      </c>
      <c r="C85" s="22" t="s">
        <v>1588</v>
      </c>
      <c r="D85" s="48">
        <v>210987699</v>
      </c>
      <c r="E85" s="22" t="s">
        <v>875</v>
      </c>
      <c r="F85" s="22" t="s">
        <v>1504</v>
      </c>
      <c r="I85" s="1" t="s">
        <v>473</v>
      </c>
      <c r="J85" s="33">
        <v>19619</v>
      </c>
      <c r="K85" s="33">
        <f t="shared" si="57"/>
        <v>14733.870843806491</v>
      </c>
      <c r="L85" s="33">
        <v>544</v>
      </c>
      <c r="M85" s="33">
        <f t="shared" si="58"/>
        <v>1</v>
      </c>
      <c r="N85" s="32">
        <v>0</v>
      </c>
      <c r="O85" s="33" t="s">
        <v>11</v>
      </c>
      <c r="P85" s="33" t="str">
        <f t="shared" si="34"/>
        <v>Faible activité</v>
      </c>
      <c r="Q85" s="36">
        <f t="shared" si="35"/>
        <v>1.5166071428571428</v>
      </c>
      <c r="R85" s="6">
        <f t="shared" si="36"/>
        <v>2.2368272619047618</v>
      </c>
      <c r="S85" s="6">
        <f t="shared" si="37"/>
        <v>0</v>
      </c>
      <c r="T85" s="6">
        <f t="shared" si="59"/>
        <v>0.72022011904761896</v>
      </c>
      <c r="U85" s="6">
        <f t="shared" si="38"/>
        <v>2.2368272619047618</v>
      </c>
      <c r="V85" s="6">
        <f t="shared" si="39"/>
        <v>2.627544642857143</v>
      </c>
      <c r="W85" s="6">
        <f t="shared" si="40"/>
        <v>3.0598869047619042</v>
      </c>
      <c r="X85" s="6">
        <f t="shared" si="41"/>
        <v>0</v>
      </c>
      <c r="Y85" s="6">
        <f t="shared" si="60"/>
        <v>0.43234226190476122</v>
      </c>
      <c r="Z85" s="6">
        <f t="shared" si="42"/>
        <v>3.0598869047619042</v>
      </c>
      <c r="AA85" s="4">
        <f t="shared" si="43"/>
        <v>1</v>
      </c>
      <c r="AB85" s="44">
        <f t="shared" si="44"/>
        <v>1</v>
      </c>
      <c r="AC85" s="6">
        <f t="shared" si="45"/>
        <v>0.125</v>
      </c>
      <c r="AD85" s="4">
        <f t="shared" si="61"/>
        <v>0</v>
      </c>
      <c r="AF85" s="4">
        <f t="shared" si="46"/>
        <v>0</v>
      </c>
      <c r="AG85" s="4">
        <f t="shared" si="47"/>
        <v>-111841.36309523809</v>
      </c>
      <c r="AH85" s="4">
        <f t="shared" si="62"/>
        <v>-111841.36309523809</v>
      </c>
      <c r="AI85" s="4">
        <f t="shared" si="48"/>
        <v>399514.92142857134</v>
      </c>
      <c r="AJ85" s="4">
        <f t="shared" si="49"/>
        <v>128252.34321964266</v>
      </c>
      <c r="AK85" s="4">
        <f t="shared" si="50"/>
        <v>273849.59999999998</v>
      </c>
      <c r="AL85" s="4">
        <f t="shared" si="51"/>
        <v>42000</v>
      </c>
      <c r="AM85" s="4">
        <f t="shared" si="52"/>
        <v>8969.5249999999996</v>
      </c>
      <c r="AN85" s="4">
        <f t="shared" si="53"/>
        <v>6429.090909090909</v>
      </c>
      <c r="AO85" s="4">
        <f t="shared" si="54"/>
        <v>0</v>
      </c>
      <c r="AP85" s="4">
        <v>0</v>
      </c>
      <c r="AQ85" s="4">
        <v>0</v>
      </c>
      <c r="AR85" s="4">
        <f t="shared" si="55"/>
        <v>0</v>
      </c>
      <c r="AS85" s="4">
        <f t="shared" si="63"/>
        <v>859015.48055730492</v>
      </c>
      <c r="AT85" s="4">
        <v>0</v>
      </c>
      <c r="AU85" s="4">
        <f t="shared" si="64"/>
        <v>859015.48055730492</v>
      </c>
      <c r="AV85" s="18">
        <f t="shared" si="65"/>
        <v>1</v>
      </c>
      <c r="AW85" s="105"/>
      <c r="AX85" s="103"/>
      <c r="AY85" s="107">
        <f t="shared" si="56"/>
        <v>859015.48055730492</v>
      </c>
      <c r="AZ85" s="7"/>
      <c r="BA85" s="7"/>
      <c r="BB85" s="7"/>
      <c r="BC85" s="7"/>
      <c r="BD85" s="7"/>
      <c r="BE85" s="7"/>
      <c r="BF85" s="7"/>
    </row>
    <row r="86" spans="1:58" x14ac:dyDescent="0.25">
      <c r="A86" s="22" t="s">
        <v>592</v>
      </c>
      <c r="B86" s="23">
        <v>58</v>
      </c>
      <c r="C86" s="22" t="s">
        <v>627</v>
      </c>
      <c r="D86" s="48">
        <v>580972669</v>
      </c>
      <c r="E86" s="22" t="s">
        <v>1139</v>
      </c>
      <c r="F86" s="22" t="s">
        <v>1504</v>
      </c>
      <c r="I86" s="1" t="s">
        <v>291</v>
      </c>
      <c r="J86" s="33">
        <v>10963</v>
      </c>
      <c r="K86" s="33">
        <f t="shared" si="57"/>
        <v>8233.2140303099313</v>
      </c>
      <c r="L86" s="33">
        <v>495</v>
      </c>
      <c r="M86" s="33">
        <f t="shared" si="58"/>
        <v>1</v>
      </c>
      <c r="N86" s="32">
        <v>0</v>
      </c>
      <c r="O86" s="33" t="s">
        <v>11</v>
      </c>
      <c r="P86" s="33" t="str">
        <f t="shared" si="34"/>
        <v>Faible activité</v>
      </c>
      <c r="Q86" s="36">
        <f t="shared" si="35"/>
        <v>1.0013690476190475</v>
      </c>
      <c r="R86" s="6">
        <f t="shared" si="36"/>
        <v>2</v>
      </c>
      <c r="S86" s="6">
        <f t="shared" si="37"/>
        <v>0</v>
      </c>
      <c r="T86" s="6">
        <f t="shared" si="59"/>
        <v>0.99863095238095245</v>
      </c>
      <c r="U86" s="6">
        <f t="shared" si="38"/>
        <v>2</v>
      </c>
      <c r="V86" s="6">
        <f t="shared" si="39"/>
        <v>1.4682589285714285</v>
      </c>
      <c r="W86" s="6">
        <f t="shared" si="40"/>
        <v>2.0444761904761903</v>
      </c>
      <c r="X86" s="6">
        <f t="shared" si="41"/>
        <v>0</v>
      </c>
      <c r="Y86" s="6">
        <f t="shared" si="60"/>
        <v>0.57621726190476186</v>
      </c>
      <c r="Z86" s="6">
        <f t="shared" si="42"/>
        <v>2.0444761904761903</v>
      </c>
      <c r="AA86" s="4">
        <f t="shared" si="43"/>
        <v>1</v>
      </c>
      <c r="AB86" s="44">
        <f t="shared" si="44"/>
        <v>1</v>
      </c>
      <c r="AC86" s="6">
        <f t="shared" si="45"/>
        <v>0.125</v>
      </c>
      <c r="AD86" s="4">
        <f t="shared" si="61"/>
        <v>0</v>
      </c>
      <c r="AF86" s="4">
        <f t="shared" si="46"/>
        <v>0</v>
      </c>
      <c r="AG86" s="4">
        <f t="shared" si="47"/>
        <v>-100000</v>
      </c>
      <c r="AH86" s="4">
        <f t="shared" si="62"/>
        <v>-50000</v>
      </c>
      <c r="AI86" s="4">
        <f t="shared" si="48"/>
        <v>659027.97619047621</v>
      </c>
      <c r="AJ86" s="4">
        <f t="shared" si="49"/>
        <v>170932.20014464285</v>
      </c>
      <c r="AK86" s="4">
        <f t="shared" si="50"/>
        <v>273849.59999999998</v>
      </c>
      <c r="AL86" s="4">
        <f t="shared" si="51"/>
        <v>42000</v>
      </c>
      <c r="AM86" s="4">
        <f t="shared" si="52"/>
        <v>8969.5249999999996</v>
      </c>
      <c r="AN86" s="4">
        <f t="shared" si="53"/>
        <v>5850</v>
      </c>
      <c r="AO86" s="4">
        <f t="shared" si="54"/>
        <v>0</v>
      </c>
      <c r="AP86" s="4">
        <v>0</v>
      </c>
      <c r="AQ86" s="4">
        <v>0</v>
      </c>
      <c r="AR86" s="4">
        <f t="shared" si="55"/>
        <v>0</v>
      </c>
      <c r="AS86" s="4">
        <f t="shared" si="63"/>
        <v>1160629.3013351189</v>
      </c>
      <c r="AT86" s="4">
        <v>0</v>
      </c>
      <c r="AU86" s="4">
        <f t="shared" si="64"/>
        <v>1160629.3013351189</v>
      </c>
      <c r="AV86" s="18">
        <f t="shared" si="65"/>
        <v>1</v>
      </c>
      <c r="AW86" s="105"/>
      <c r="AX86" s="103"/>
      <c r="AY86" s="107">
        <f t="shared" si="56"/>
        <v>1160629.3013351189</v>
      </c>
      <c r="AZ86" s="7"/>
      <c r="BA86" s="7"/>
      <c r="BB86" s="7"/>
      <c r="BC86" s="7"/>
      <c r="BD86" s="7"/>
      <c r="BE86" s="7"/>
      <c r="BF86" s="7"/>
    </row>
    <row r="87" spans="1:58" x14ac:dyDescent="0.25">
      <c r="A87" s="22" t="s">
        <v>592</v>
      </c>
      <c r="B87" s="23">
        <v>58</v>
      </c>
      <c r="C87" s="22" t="s">
        <v>628</v>
      </c>
      <c r="D87" s="48">
        <v>580972677</v>
      </c>
      <c r="E87" s="22" t="s">
        <v>1140</v>
      </c>
      <c r="F87" s="22" t="s">
        <v>1504</v>
      </c>
      <c r="I87" s="1" t="s">
        <v>290</v>
      </c>
      <c r="J87" s="33">
        <v>13995</v>
      </c>
      <c r="K87" s="33">
        <f t="shared" si="57"/>
        <v>10510.246315259281</v>
      </c>
      <c r="L87" s="33">
        <v>630</v>
      </c>
      <c r="M87" s="33">
        <f t="shared" si="58"/>
        <v>1</v>
      </c>
      <c r="N87" s="32">
        <v>0</v>
      </c>
      <c r="O87" s="33" t="s">
        <v>11</v>
      </c>
      <c r="P87" s="33" t="str">
        <f t="shared" si="34"/>
        <v>Faible activité</v>
      </c>
      <c r="Q87" s="36">
        <f t="shared" si="35"/>
        <v>1.1818452380952382</v>
      </c>
      <c r="R87" s="6">
        <f t="shared" si="36"/>
        <v>2</v>
      </c>
      <c r="S87" s="6">
        <f t="shared" si="37"/>
        <v>0</v>
      </c>
      <c r="T87" s="6">
        <f t="shared" si="59"/>
        <v>0.81815476190476177</v>
      </c>
      <c r="U87" s="6">
        <f t="shared" si="38"/>
        <v>2</v>
      </c>
      <c r="V87" s="6">
        <f t="shared" si="39"/>
        <v>1.8743303571428571</v>
      </c>
      <c r="W87" s="6">
        <f t="shared" si="40"/>
        <v>2.487827380952381</v>
      </c>
      <c r="X87" s="6">
        <f t="shared" si="41"/>
        <v>0</v>
      </c>
      <c r="Y87" s="6">
        <f t="shared" si="60"/>
        <v>0.61349702380952387</v>
      </c>
      <c r="Z87" s="6">
        <f t="shared" si="42"/>
        <v>2.487827380952381</v>
      </c>
      <c r="AA87" s="4">
        <f t="shared" si="43"/>
        <v>1</v>
      </c>
      <c r="AB87" s="44">
        <f t="shared" si="44"/>
        <v>1</v>
      </c>
      <c r="AC87" s="6">
        <f t="shared" si="45"/>
        <v>0.125</v>
      </c>
      <c r="AD87" s="4">
        <f t="shared" si="61"/>
        <v>0</v>
      </c>
      <c r="AF87" s="4">
        <f t="shared" si="46"/>
        <v>0</v>
      </c>
      <c r="AG87" s="4">
        <f t="shared" si="47"/>
        <v>-100000</v>
      </c>
      <c r="AH87" s="4">
        <f t="shared" si="62"/>
        <v>-100000</v>
      </c>
      <c r="AI87" s="4">
        <f t="shared" si="48"/>
        <v>480889.88095238083</v>
      </c>
      <c r="AJ87" s="4">
        <f t="shared" si="49"/>
        <v>181991.07002678575</v>
      </c>
      <c r="AK87" s="4">
        <f t="shared" si="50"/>
        <v>273849.59999999998</v>
      </c>
      <c r="AL87" s="4">
        <f t="shared" si="51"/>
        <v>42000</v>
      </c>
      <c r="AM87" s="4">
        <f t="shared" si="52"/>
        <v>8969.5249999999996</v>
      </c>
      <c r="AN87" s="4">
        <f t="shared" si="53"/>
        <v>7445.454545454546</v>
      </c>
      <c r="AO87" s="4">
        <f t="shared" si="54"/>
        <v>0</v>
      </c>
      <c r="AP87" s="4">
        <v>0</v>
      </c>
      <c r="AQ87" s="4">
        <v>0</v>
      </c>
      <c r="AR87" s="4">
        <f t="shared" si="55"/>
        <v>0</v>
      </c>
      <c r="AS87" s="4">
        <f t="shared" si="63"/>
        <v>995145.53052462114</v>
      </c>
      <c r="AT87" s="4">
        <v>0</v>
      </c>
      <c r="AU87" s="4">
        <f t="shared" si="64"/>
        <v>995145.53052462114</v>
      </c>
      <c r="AV87" s="18">
        <f t="shared" si="65"/>
        <v>1</v>
      </c>
      <c r="AW87" s="105"/>
      <c r="AX87" s="103"/>
      <c r="AY87" s="107">
        <f t="shared" si="56"/>
        <v>995145.53052462114</v>
      </c>
      <c r="AZ87" s="7"/>
      <c r="BA87" s="7"/>
      <c r="BB87" s="7"/>
      <c r="BC87" s="7"/>
      <c r="BD87" s="7"/>
      <c r="BE87" s="7"/>
      <c r="BF87" s="7"/>
    </row>
    <row r="88" spans="1:58" x14ac:dyDescent="0.25">
      <c r="A88" s="22" t="s">
        <v>592</v>
      </c>
      <c r="B88" s="23">
        <v>58</v>
      </c>
      <c r="C88" s="22" t="s">
        <v>629</v>
      </c>
      <c r="D88" s="48">
        <v>580972685</v>
      </c>
      <c r="E88" s="22" t="s">
        <v>1141</v>
      </c>
      <c r="F88" s="22" t="s">
        <v>1504</v>
      </c>
      <c r="I88" s="1" t="s">
        <v>289</v>
      </c>
      <c r="J88" s="33">
        <v>11234</v>
      </c>
      <c r="K88" s="33">
        <f t="shared" si="57"/>
        <v>8436.7350557786904</v>
      </c>
      <c r="L88" s="33">
        <v>491</v>
      </c>
      <c r="M88" s="33">
        <f t="shared" si="58"/>
        <v>1</v>
      </c>
      <c r="N88" s="32">
        <v>0</v>
      </c>
      <c r="O88" s="33" t="s">
        <v>11</v>
      </c>
      <c r="P88" s="33" t="str">
        <f t="shared" si="34"/>
        <v>Faible activité</v>
      </c>
      <c r="Q88" s="36">
        <f t="shared" si="35"/>
        <v>1.0175000000000001</v>
      </c>
      <c r="R88" s="6">
        <f t="shared" si="36"/>
        <v>2</v>
      </c>
      <c r="S88" s="6">
        <f t="shared" si="37"/>
        <v>0</v>
      </c>
      <c r="T88" s="6">
        <f t="shared" si="59"/>
        <v>0.98249999999999993</v>
      </c>
      <c r="U88" s="6">
        <f t="shared" si="38"/>
        <v>2</v>
      </c>
      <c r="V88" s="6">
        <f t="shared" si="39"/>
        <v>1.5045535714285714</v>
      </c>
      <c r="W88" s="6">
        <f t="shared" si="40"/>
        <v>2.0721488095238092</v>
      </c>
      <c r="X88" s="6">
        <f t="shared" si="41"/>
        <v>0</v>
      </c>
      <c r="Y88" s="6">
        <f t="shared" si="60"/>
        <v>0.56759523809523782</v>
      </c>
      <c r="Z88" s="6">
        <f t="shared" si="42"/>
        <v>2.0721488095238092</v>
      </c>
      <c r="AA88" s="4">
        <f t="shared" si="43"/>
        <v>1</v>
      </c>
      <c r="AB88" s="44">
        <f t="shared" si="44"/>
        <v>1</v>
      </c>
      <c r="AC88" s="6">
        <f t="shared" si="45"/>
        <v>0.125</v>
      </c>
      <c r="AD88" s="4">
        <f t="shared" si="61"/>
        <v>0</v>
      </c>
      <c r="AF88" s="4">
        <f t="shared" si="46"/>
        <v>0</v>
      </c>
      <c r="AG88" s="4">
        <f t="shared" si="47"/>
        <v>-100000</v>
      </c>
      <c r="AH88" s="4">
        <f t="shared" si="62"/>
        <v>-50000</v>
      </c>
      <c r="AI88" s="4">
        <f t="shared" si="48"/>
        <v>647575</v>
      </c>
      <c r="AJ88" s="4">
        <f t="shared" si="49"/>
        <v>168374.51644285707</v>
      </c>
      <c r="AK88" s="4">
        <f t="shared" si="50"/>
        <v>273849.59999999998</v>
      </c>
      <c r="AL88" s="4">
        <f t="shared" si="51"/>
        <v>42000</v>
      </c>
      <c r="AM88" s="4">
        <f t="shared" si="52"/>
        <v>8969.5249999999996</v>
      </c>
      <c r="AN88" s="4">
        <f t="shared" si="53"/>
        <v>5802.727272727273</v>
      </c>
      <c r="AO88" s="4">
        <f t="shared" si="54"/>
        <v>0</v>
      </c>
      <c r="AP88" s="4">
        <v>0</v>
      </c>
      <c r="AQ88" s="4">
        <v>0</v>
      </c>
      <c r="AR88" s="4">
        <f t="shared" si="55"/>
        <v>0</v>
      </c>
      <c r="AS88" s="4">
        <f t="shared" si="63"/>
        <v>1146571.3687155843</v>
      </c>
      <c r="AT88" s="4">
        <v>0</v>
      </c>
      <c r="AU88" s="4">
        <f t="shared" si="64"/>
        <v>1146571.3687155843</v>
      </c>
      <c r="AV88" s="18">
        <f t="shared" si="65"/>
        <v>1</v>
      </c>
      <c r="AW88" s="105"/>
      <c r="AX88" s="103"/>
      <c r="AY88" s="107">
        <f t="shared" si="56"/>
        <v>1146571.3687155843</v>
      </c>
      <c r="AZ88" s="7"/>
      <c r="BA88" s="7"/>
      <c r="BB88" s="7"/>
      <c r="BC88" s="7"/>
      <c r="BD88" s="7"/>
      <c r="BE88" s="7"/>
      <c r="BF88" s="7"/>
    </row>
    <row r="89" spans="1:58" x14ac:dyDescent="0.25">
      <c r="A89" s="22" t="s">
        <v>592</v>
      </c>
      <c r="B89" s="23">
        <v>58</v>
      </c>
      <c r="C89" s="22" t="s">
        <v>1589</v>
      </c>
      <c r="D89" s="48">
        <v>580972693</v>
      </c>
      <c r="E89" s="22" t="s">
        <v>1137</v>
      </c>
      <c r="F89" s="22" t="s">
        <v>1504</v>
      </c>
      <c r="I89" s="1" t="s">
        <v>292</v>
      </c>
      <c r="J89" s="33">
        <v>38431</v>
      </c>
      <c r="K89" s="33">
        <f t="shared" si="57"/>
        <v>28861.684611770594</v>
      </c>
      <c r="L89" s="33">
        <v>2342</v>
      </c>
      <c r="M89" s="33">
        <f t="shared" si="58"/>
        <v>1</v>
      </c>
      <c r="N89" s="32">
        <v>0</v>
      </c>
      <c r="O89" s="33" t="s">
        <v>11</v>
      </c>
      <c r="P89" s="33" t="str">
        <f t="shared" si="34"/>
        <v/>
      </c>
      <c r="Q89" s="36">
        <f t="shared" si="35"/>
        <v>2.6363690476190476</v>
      </c>
      <c r="R89" s="6">
        <f t="shared" si="36"/>
        <v>4.1838180952380943</v>
      </c>
      <c r="S89" s="6">
        <f t="shared" si="37"/>
        <v>0</v>
      </c>
      <c r="T89" s="6">
        <f t="shared" si="59"/>
        <v>1.5474490476190468</v>
      </c>
      <c r="U89" s="6">
        <f t="shared" si="38"/>
        <v>4.1838180952380943</v>
      </c>
      <c r="V89" s="6">
        <f t="shared" si="39"/>
        <v>5.1470089285714282</v>
      </c>
      <c r="W89" s="6">
        <f t="shared" si="40"/>
        <v>6.5252321428571429</v>
      </c>
      <c r="X89" s="6">
        <f t="shared" si="41"/>
        <v>0</v>
      </c>
      <c r="Y89" s="6">
        <f t="shared" si="60"/>
        <v>1.3782232142857147</v>
      </c>
      <c r="Z89" s="6">
        <f t="shared" si="42"/>
        <v>6.5252321428571429</v>
      </c>
      <c r="AA89" s="4">
        <f t="shared" si="43"/>
        <v>1.3333333333333333</v>
      </c>
      <c r="AB89" s="44">
        <f t="shared" si="44"/>
        <v>2</v>
      </c>
      <c r="AC89" s="6">
        <f t="shared" si="45"/>
        <v>0.16666666666666666</v>
      </c>
      <c r="AD89" s="4">
        <f t="shared" si="61"/>
        <v>0</v>
      </c>
      <c r="AF89" s="4">
        <f t="shared" si="46"/>
        <v>0</v>
      </c>
      <c r="AG89" s="4">
        <f t="shared" si="47"/>
        <v>0</v>
      </c>
      <c r="AH89" s="4">
        <f t="shared" si="62"/>
        <v>0</v>
      </c>
      <c r="AI89" s="4">
        <f t="shared" si="48"/>
        <v>1098688.8238095231</v>
      </c>
      <c r="AJ89" s="4">
        <f t="shared" si="49"/>
        <v>408843.57669107156</v>
      </c>
      <c r="AK89" s="4">
        <f t="shared" si="50"/>
        <v>365132.79999999993</v>
      </c>
      <c r="AL89" s="4">
        <f t="shared" si="51"/>
        <v>84000</v>
      </c>
      <c r="AM89" s="4">
        <f t="shared" si="52"/>
        <v>11959.366666666665</v>
      </c>
      <c r="AN89" s="4">
        <f t="shared" si="53"/>
        <v>27678.18181818182</v>
      </c>
      <c r="AO89" s="4">
        <f t="shared" si="54"/>
        <v>163096.87999999998</v>
      </c>
      <c r="AP89" s="4">
        <v>0</v>
      </c>
      <c r="AQ89" s="4">
        <v>0</v>
      </c>
      <c r="AR89" s="4">
        <f t="shared" si="55"/>
        <v>0</v>
      </c>
      <c r="AS89" s="4">
        <f t="shared" si="63"/>
        <v>2159399.6289854432</v>
      </c>
      <c r="AT89" s="4">
        <v>0</v>
      </c>
      <c r="AU89" s="4">
        <f t="shared" si="64"/>
        <v>2159399.6289854432</v>
      </c>
      <c r="AV89" s="18">
        <f t="shared" si="65"/>
        <v>1</v>
      </c>
      <c r="AW89" s="105"/>
      <c r="AX89" s="103"/>
      <c r="AY89" s="107">
        <f t="shared" si="56"/>
        <v>2159399.6289854432</v>
      </c>
      <c r="AZ89" s="7"/>
      <c r="BA89" s="7"/>
      <c r="BB89" s="7"/>
      <c r="BC89" s="7"/>
      <c r="BD89" s="7"/>
      <c r="BE89" s="7"/>
      <c r="BF89" s="7"/>
    </row>
    <row r="90" spans="1:58" x14ac:dyDescent="0.25">
      <c r="A90" s="22" t="s">
        <v>592</v>
      </c>
      <c r="B90" s="23">
        <v>71</v>
      </c>
      <c r="C90" s="22" t="s">
        <v>1590</v>
      </c>
      <c r="D90" s="48">
        <v>710010067</v>
      </c>
      <c r="E90" s="22" t="s">
        <v>1255</v>
      </c>
      <c r="F90" s="22" t="s">
        <v>1504</v>
      </c>
      <c r="I90" s="1" t="s">
        <v>195</v>
      </c>
      <c r="J90" s="33">
        <v>20683</v>
      </c>
      <c r="K90" s="33">
        <f t="shared" si="57"/>
        <v>15532.934943801909</v>
      </c>
      <c r="L90" s="33">
        <v>744</v>
      </c>
      <c r="M90" s="33">
        <f t="shared" si="58"/>
        <v>1</v>
      </c>
      <c r="N90" s="32">
        <v>0</v>
      </c>
      <c r="O90" s="33" t="s">
        <v>11</v>
      </c>
      <c r="P90" s="33" t="str">
        <f t="shared" si="34"/>
        <v/>
      </c>
      <c r="Q90" s="36">
        <f t="shared" si="35"/>
        <v>1.5799404761904763</v>
      </c>
      <c r="R90" s="6">
        <f t="shared" si="36"/>
        <v>2.3878915476190476</v>
      </c>
      <c r="S90" s="6">
        <f t="shared" si="37"/>
        <v>0</v>
      </c>
      <c r="T90" s="6">
        <f t="shared" si="59"/>
        <v>0.80795107142857137</v>
      </c>
      <c r="U90" s="6">
        <f t="shared" si="38"/>
        <v>2.3878915476190476</v>
      </c>
      <c r="V90" s="6">
        <f t="shared" si="39"/>
        <v>2.770044642857143</v>
      </c>
      <c r="W90" s="6">
        <f t="shared" si="40"/>
        <v>3.3290297619047622</v>
      </c>
      <c r="X90" s="6">
        <f t="shared" si="41"/>
        <v>0</v>
      </c>
      <c r="Y90" s="6">
        <f t="shared" si="60"/>
        <v>0.55898511904761916</v>
      </c>
      <c r="Z90" s="6">
        <f t="shared" si="42"/>
        <v>3.3290297619047622</v>
      </c>
      <c r="AA90" s="4">
        <f t="shared" si="43"/>
        <v>1</v>
      </c>
      <c r="AB90" s="44">
        <f t="shared" si="44"/>
        <v>1</v>
      </c>
      <c r="AC90" s="6">
        <f t="shared" si="45"/>
        <v>0.125</v>
      </c>
      <c r="AD90" s="4">
        <f t="shared" si="61"/>
        <v>0</v>
      </c>
      <c r="AF90" s="4">
        <f t="shared" si="46"/>
        <v>0</v>
      </c>
      <c r="AG90" s="4">
        <f t="shared" si="47"/>
        <v>0</v>
      </c>
      <c r="AH90" s="4">
        <f t="shared" si="62"/>
        <v>0</v>
      </c>
      <c r="AI90" s="4">
        <f t="shared" si="48"/>
        <v>573645.26071428566</v>
      </c>
      <c r="AJ90" s="4">
        <f t="shared" si="49"/>
        <v>165820.36423392862</v>
      </c>
      <c r="AK90" s="4">
        <f t="shared" si="50"/>
        <v>273849.59999999998</v>
      </c>
      <c r="AL90" s="4">
        <f t="shared" si="51"/>
        <v>42000</v>
      </c>
      <c r="AM90" s="4">
        <f t="shared" si="52"/>
        <v>8969.5249999999996</v>
      </c>
      <c r="AN90" s="4">
        <f t="shared" si="53"/>
        <v>8792.7272727272721</v>
      </c>
      <c r="AO90" s="4">
        <f t="shared" si="54"/>
        <v>0</v>
      </c>
      <c r="AP90" s="4">
        <v>0</v>
      </c>
      <c r="AQ90" s="4">
        <v>0</v>
      </c>
      <c r="AR90" s="4">
        <f t="shared" si="55"/>
        <v>0</v>
      </c>
      <c r="AS90" s="4">
        <f t="shared" si="63"/>
        <v>1073077.4772209416</v>
      </c>
      <c r="AT90" s="4">
        <v>0</v>
      </c>
      <c r="AU90" s="4">
        <f t="shared" si="64"/>
        <v>1073077.4772209416</v>
      </c>
      <c r="AV90" s="18">
        <f t="shared" si="65"/>
        <v>1</v>
      </c>
      <c r="AW90" s="105"/>
      <c r="AX90" s="103"/>
      <c r="AY90" s="107">
        <f t="shared" si="56"/>
        <v>1073077.4772209416</v>
      </c>
      <c r="AZ90" s="7"/>
      <c r="BA90" s="7"/>
      <c r="BB90" s="7"/>
      <c r="BC90" s="7"/>
      <c r="BD90" s="7"/>
      <c r="BE90" s="7"/>
      <c r="BF90" s="7"/>
    </row>
    <row r="91" spans="1:58" x14ac:dyDescent="0.25">
      <c r="A91" s="22" t="s">
        <v>592</v>
      </c>
      <c r="B91" s="23">
        <v>71</v>
      </c>
      <c r="C91" s="22" t="s">
        <v>1591</v>
      </c>
      <c r="D91" s="48">
        <v>710010786</v>
      </c>
      <c r="E91" s="22" t="s">
        <v>1259</v>
      </c>
      <c r="F91" s="22" t="s">
        <v>1504</v>
      </c>
      <c r="I91" s="1" t="s">
        <v>192</v>
      </c>
      <c r="J91" s="33">
        <v>13959</v>
      </c>
      <c r="K91" s="33">
        <f t="shared" si="57"/>
        <v>10483.210311875977</v>
      </c>
      <c r="L91" s="33">
        <v>431</v>
      </c>
      <c r="M91" s="33">
        <f t="shared" si="58"/>
        <v>1</v>
      </c>
      <c r="N91" s="32">
        <v>0</v>
      </c>
      <c r="O91" s="33" t="s">
        <v>11</v>
      </c>
      <c r="P91" s="33" t="str">
        <f t="shared" si="34"/>
        <v>Faible activité</v>
      </c>
      <c r="Q91" s="36">
        <f t="shared" si="35"/>
        <v>1.179702380952381</v>
      </c>
      <c r="R91" s="6">
        <f t="shared" si="36"/>
        <v>2</v>
      </c>
      <c r="S91" s="6">
        <f t="shared" si="37"/>
        <v>0</v>
      </c>
      <c r="T91" s="6">
        <f t="shared" si="59"/>
        <v>0.820297619047619</v>
      </c>
      <c r="U91" s="6">
        <f t="shared" si="38"/>
        <v>2</v>
      </c>
      <c r="V91" s="6">
        <f t="shared" si="39"/>
        <v>1.8695089285714286</v>
      </c>
      <c r="W91" s="6">
        <f t="shared" si="40"/>
        <v>2.3356904761904764</v>
      </c>
      <c r="X91" s="6">
        <f t="shared" si="41"/>
        <v>0</v>
      </c>
      <c r="Y91" s="6">
        <f t="shared" si="60"/>
        <v>0.46618154761904784</v>
      </c>
      <c r="Z91" s="6">
        <f t="shared" si="42"/>
        <v>2.3356904761904764</v>
      </c>
      <c r="AA91" s="4">
        <f t="shared" si="43"/>
        <v>1</v>
      </c>
      <c r="AB91" s="44">
        <f t="shared" si="44"/>
        <v>1</v>
      </c>
      <c r="AC91" s="6">
        <f t="shared" si="45"/>
        <v>0.125</v>
      </c>
      <c r="AD91" s="4">
        <f t="shared" si="61"/>
        <v>0</v>
      </c>
      <c r="AF91" s="4">
        <f t="shared" si="46"/>
        <v>0</v>
      </c>
      <c r="AG91" s="4">
        <f t="shared" si="47"/>
        <v>-100000</v>
      </c>
      <c r="AH91" s="4">
        <f t="shared" si="62"/>
        <v>-100000</v>
      </c>
      <c r="AI91" s="4">
        <f t="shared" si="48"/>
        <v>482411.30952380947</v>
      </c>
      <c r="AJ91" s="4">
        <f t="shared" si="49"/>
        <v>138290.61166607152</v>
      </c>
      <c r="AK91" s="4">
        <f t="shared" si="50"/>
        <v>273849.59999999998</v>
      </c>
      <c r="AL91" s="4">
        <f t="shared" si="51"/>
        <v>42000</v>
      </c>
      <c r="AM91" s="4">
        <f t="shared" si="52"/>
        <v>8969.5249999999996</v>
      </c>
      <c r="AN91" s="4">
        <f t="shared" si="53"/>
        <v>5093.636363636364</v>
      </c>
      <c r="AO91" s="4">
        <f t="shared" si="54"/>
        <v>0</v>
      </c>
      <c r="AP91" s="4">
        <v>0</v>
      </c>
      <c r="AQ91" s="4">
        <v>0</v>
      </c>
      <c r="AR91" s="4">
        <f t="shared" si="55"/>
        <v>0</v>
      </c>
      <c r="AS91" s="4">
        <f t="shared" si="63"/>
        <v>950614.68255351728</v>
      </c>
      <c r="AT91" s="4">
        <v>0</v>
      </c>
      <c r="AU91" s="4">
        <f t="shared" si="64"/>
        <v>950614.68255351728</v>
      </c>
      <c r="AV91" s="18">
        <f t="shared" si="65"/>
        <v>1</v>
      </c>
      <c r="AW91" s="105"/>
      <c r="AX91" s="103"/>
      <c r="AY91" s="107">
        <f t="shared" si="56"/>
        <v>950614.68255351728</v>
      </c>
      <c r="AZ91" s="7"/>
      <c r="BA91" s="7"/>
      <c r="BB91" s="7"/>
      <c r="BC91" s="7"/>
      <c r="BD91" s="7"/>
      <c r="BE91" s="7"/>
      <c r="BF91" s="7"/>
    </row>
    <row r="92" spans="1:58" x14ac:dyDescent="0.25">
      <c r="A92" s="22" t="s">
        <v>592</v>
      </c>
      <c r="B92" s="23">
        <v>71</v>
      </c>
      <c r="C92" s="22" t="s">
        <v>1592</v>
      </c>
      <c r="D92" s="48">
        <v>710978263</v>
      </c>
      <c r="E92" s="22" t="s">
        <v>1257</v>
      </c>
      <c r="F92" s="22" t="s">
        <v>1504</v>
      </c>
      <c r="I92" s="1" t="s">
        <v>194</v>
      </c>
      <c r="J92" s="33">
        <v>46487</v>
      </c>
      <c r="K92" s="33">
        <f t="shared" si="57"/>
        <v>34911.741368878756</v>
      </c>
      <c r="L92" s="33">
        <v>3578</v>
      </c>
      <c r="M92" s="33">
        <f t="shared" si="58"/>
        <v>1</v>
      </c>
      <c r="N92" s="32">
        <v>0</v>
      </c>
      <c r="O92" s="33" t="s">
        <v>11</v>
      </c>
      <c r="P92" s="33" t="str">
        <f t="shared" si="34"/>
        <v/>
      </c>
      <c r="Q92" s="36">
        <f t="shared" si="35"/>
        <v>3.1158928571428572</v>
      </c>
      <c r="R92" s="6">
        <f t="shared" si="36"/>
        <v>5.2116878571428567</v>
      </c>
      <c r="S92" s="6">
        <f t="shared" si="37"/>
        <v>0</v>
      </c>
      <c r="T92" s="6">
        <f t="shared" si="59"/>
        <v>2.0957949999999994</v>
      </c>
      <c r="U92" s="6">
        <f t="shared" si="38"/>
        <v>5.2116878571428567</v>
      </c>
      <c r="V92" s="6">
        <f t="shared" si="39"/>
        <v>6.2259374999999997</v>
      </c>
      <c r="W92" s="6">
        <f t="shared" si="40"/>
        <v>8.355970238095237</v>
      </c>
      <c r="X92" s="6">
        <f t="shared" si="41"/>
        <v>0</v>
      </c>
      <c r="Y92" s="6">
        <f t="shared" si="60"/>
        <v>2.1300327380952373</v>
      </c>
      <c r="Z92" s="6">
        <f t="shared" si="42"/>
        <v>8.355970238095237</v>
      </c>
      <c r="AA92" s="4">
        <f t="shared" si="43"/>
        <v>2</v>
      </c>
      <c r="AB92" s="44">
        <f t="shared" si="44"/>
        <v>2</v>
      </c>
      <c r="AC92" s="6">
        <f t="shared" si="45"/>
        <v>0.25</v>
      </c>
      <c r="AD92" s="4">
        <f t="shared" si="61"/>
        <v>0</v>
      </c>
      <c r="AF92" s="4">
        <f t="shared" si="46"/>
        <v>0</v>
      </c>
      <c r="AG92" s="4">
        <f t="shared" si="47"/>
        <v>0</v>
      </c>
      <c r="AH92" s="4">
        <f t="shared" si="62"/>
        <v>0</v>
      </c>
      <c r="AI92" s="4">
        <f t="shared" si="48"/>
        <v>1488014.4499999995</v>
      </c>
      <c r="AJ92" s="4">
        <f t="shared" si="49"/>
        <v>631864.41360535694</v>
      </c>
      <c r="AK92" s="4">
        <f t="shared" si="50"/>
        <v>547699.19999999995</v>
      </c>
      <c r="AL92" s="4">
        <f t="shared" si="51"/>
        <v>84000</v>
      </c>
      <c r="AM92" s="4">
        <f t="shared" si="52"/>
        <v>17939.05</v>
      </c>
      <c r="AN92" s="4">
        <f t="shared" si="53"/>
        <v>42285.454545454544</v>
      </c>
      <c r="AO92" s="4">
        <f t="shared" si="54"/>
        <v>249171.91999999995</v>
      </c>
      <c r="AP92" s="4">
        <v>0</v>
      </c>
      <c r="AQ92" s="4">
        <v>0</v>
      </c>
      <c r="AR92" s="4">
        <f t="shared" si="55"/>
        <v>0</v>
      </c>
      <c r="AS92" s="4">
        <f t="shared" si="63"/>
        <v>3060974.4881508104</v>
      </c>
      <c r="AT92" s="4">
        <v>0</v>
      </c>
      <c r="AU92" s="4">
        <f t="shared" si="64"/>
        <v>3060974.4881508104</v>
      </c>
      <c r="AV92" s="18">
        <f t="shared" si="65"/>
        <v>1</v>
      </c>
      <c r="AW92" s="105"/>
      <c r="AX92" s="103"/>
      <c r="AY92" s="107">
        <f t="shared" si="56"/>
        <v>3060974.4881508104</v>
      </c>
      <c r="AZ92" s="7"/>
      <c r="BA92" s="7"/>
      <c r="BB92" s="7"/>
      <c r="BC92" s="7"/>
      <c r="BD92" s="7"/>
      <c r="BE92" s="7"/>
      <c r="BF92" s="7"/>
    </row>
    <row r="93" spans="1:58" x14ac:dyDescent="0.25">
      <c r="A93" s="22" t="s">
        <v>592</v>
      </c>
      <c r="B93" s="23">
        <v>71</v>
      </c>
      <c r="C93" s="22" t="s">
        <v>630</v>
      </c>
      <c r="D93" s="48">
        <v>710978289</v>
      </c>
      <c r="E93" s="22" t="s">
        <v>1254</v>
      </c>
      <c r="F93" s="22" t="s">
        <v>1504</v>
      </c>
      <c r="I93" s="1" t="s">
        <v>196</v>
      </c>
      <c r="J93" s="33">
        <v>46118</v>
      </c>
      <c r="K93" s="33">
        <f t="shared" si="57"/>
        <v>34634.622334199892</v>
      </c>
      <c r="L93" s="33">
        <v>1318</v>
      </c>
      <c r="M93" s="33">
        <f t="shared" si="58"/>
        <v>1</v>
      </c>
      <c r="N93" s="32">
        <v>0</v>
      </c>
      <c r="O93" s="33" t="s">
        <v>11</v>
      </c>
      <c r="P93" s="33" t="str">
        <f t="shared" si="34"/>
        <v/>
      </c>
      <c r="Q93" s="36">
        <f t="shared" si="35"/>
        <v>3.0939285714285711</v>
      </c>
      <c r="R93" s="6">
        <f t="shared" si="36"/>
        <v>4.2469229761904757</v>
      </c>
      <c r="S93" s="6">
        <f t="shared" si="37"/>
        <v>0</v>
      </c>
      <c r="T93" s="6">
        <f t="shared" si="59"/>
        <v>1.1529944047619045</v>
      </c>
      <c r="U93" s="6">
        <f t="shared" si="38"/>
        <v>4.2469229761904757</v>
      </c>
      <c r="V93" s="6">
        <f t="shared" si="39"/>
        <v>6.1765178571428567</v>
      </c>
      <c r="W93" s="6">
        <f t="shared" si="40"/>
        <v>6.6326904761904757</v>
      </c>
      <c r="X93" s="6">
        <f t="shared" si="41"/>
        <v>0</v>
      </c>
      <c r="Y93" s="6">
        <f t="shared" si="60"/>
        <v>0.45617261904761897</v>
      </c>
      <c r="Z93" s="6">
        <f t="shared" si="42"/>
        <v>6.6326904761904757</v>
      </c>
      <c r="AA93" s="4">
        <f t="shared" si="43"/>
        <v>1</v>
      </c>
      <c r="AB93" s="44">
        <f t="shared" si="44"/>
        <v>1</v>
      </c>
      <c r="AC93" s="6">
        <f t="shared" si="45"/>
        <v>0.125</v>
      </c>
      <c r="AD93" s="4">
        <f t="shared" si="61"/>
        <v>0</v>
      </c>
      <c r="AF93" s="4">
        <f t="shared" si="46"/>
        <v>0</v>
      </c>
      <c r="AG93" s="4">
        <f t="shared" si="47"/>
        <v>0</v>
      </c>
      <c r="AH93" s="4">
        <f t="shared" si="62"/>
        <v>0</v>
      </c>
      <c r="AI93" s="4">
        <f t="shared" si="48"/>
        <v>818626.02738095215</v>
      </c>
      <c r="AJ93" s="4">
        <f t="shared" si="49"/>
        <v>135321.50904642855</v>
      </c>
      <c r="AK93" s="4">
        <f t="shared" si="50"/>
        <v>273849.59999999998</v>
      </c>
      <c r="AL93" s="4">
        <f t="shared" si="51"/>
        <v>42000</v>
      </c>
      <c r="AM93" s="4">
        <f t="shared" si="52"/>
        <v>8969.5249999999996</v>
      </c>
      <c r="AN93" s="4">
        <f t="shared" si="53"/>
        <v>15576.363636363636</v>
      </c>
      <c r="AO93" s="4">
        <f t="shared" si="54"/>
        <v>0</v>
      </c>
      <c r="AP93" s="4">
        <v>0</v>
      </c>
      <c r="AQ93" s="4">
        <v>0</v>
      </c>
      <c r="AR93" s="4">
        <f t="shared" si="55"/>
        <v>0</v>
      </c>
      <c r="AS93" s="4">
        <f t="shared" si="63"/>
        <v>1294343.025063744</v>
      </c>
      <c r="AT93" s="4">
        <v>0</v>
      </c>
      <c r="AU93" s="4">
        <f t="shared" si="64"/>
        <v>1294343.025063744</v>
      </c>
      <c r="AV93" s="18">
        <f t="shared" si="65"/>
        <v>1</v>
      </c>
      <c r="AW93" s="105"/>
      <c r="AX93" s="103"/>
      <c r="AY93" s="107">
        <f t="shared" si="56"/>
        <v>1294343.025063744</v>
      </c>
      <c r="AZ93" s="7"/>
      <c r="BA93" s="7"/>
      <c r="BB93" s="7"/>
      <c r="BC93" s="7"/>
      <c r="BD93" s="7"/>
      <c r="BE93" s="7"/>
      <c r="BF93" s="7"/>
    </row>
    <row r="94" spans="1:58" x14ac:dyDescent="0.25">
      <c r="A94" s="22" t="s">
        <v>592</v>
      </c>
      <c r="B94" s="23">
        <v>71</v>
      </c>
      <c r="C94" s="22" t="s">
        <v>1593</v>
      </c>
      <c r="D94" s="48">
        <v>710978305</v>
      </c>
      <c r="E94" s="22" t="s">
        <v>1255</v>
      </c>
      <c r="F94" s="22" t="s">
        <v>1504</v>
      </c>
      <c r="I94" s="1" t="s">
        <v>1510</v>
      </c>
      <c r="J94" s="33">
        <v>0</v>
      </c>
      <c r="K94" s="33">
        <f t="shared" si="57"/>
        <v>0</v>
      </c>
      <c r="L94" s="33">
        <v>0</v>
      </c>
      <c r="M94" s="33">
        <f t="shared" si="58"/>
        <v>0</v>
      </c>
      <c r="N94" s="5">
        <v>0</v>
      </c>
      <c r="O94" s="1" t="s">
        <v>1510</v>
      </c>
      <c r="P94" s="33" t="str">
        <f t="shared" si="34"/>
        <v/>
      </c>
      <c r="Q94" s="36">
        <f t="shared" si="35"/>
        <v>0</v>
      </c>
      <c r="R94" s="6">
        <f t="shared" si="36"/>
        <v>0</v>
      </c>
      <c r="S94" s="6">
        <f t="shared" si="37"/>
        <v>0</v>
      </c>
      <c r="T94" s="6">
        <f t="shared" si="59"/>
        <v>0</v>
      </c>
      <c r="U94" s="6">
        <f t="shared" si="38"/>
        <v>0</v>
      </c>
      <c r="V94" s="6">
        <f t="shared" si="39"/>
        <v>0</v>
      </c>
      <c r="W94" s="6">
        <f t="shared" si="40"/>
        <v>0</v>
      </c>
      <c r="X94" s="6">
        <f t="shared" si="41"/>
        <v>0</v>
      </c>
      <c r="Y94" s="6">
        <f t="shared" si="60"/>
        <v>0</v>
      </c>
      <c r="Z94" s="6">
        <f t="shared" si="42"/>
        <v>0</v>
      </c>
      <c r="AA94" s="4">
        <f t="shared" si="43"/>
        <v>0</v>
      </c>
      <c r="AB94" s="44">
        <f t="shared" si="44"/>
        <v>0</v>
      </c>
      <c r="AC94" s="6">
        <f t="shared" si="45"/>
        <v>0</v>
      </c>
      <c r="AD94" s="4">
        <f t="shared" si="61"/>
        <v>0</v>
      </c>
      <c r="AF94" s="4">
        <f t="shared" si="46"/>
        <v>0</v>
      </c>
      <c r="AG94" s="4">
        <f t="shared" si="47"/>
        <v>0</v>
      </c>
      <c r="AH94" s="4">
        <f t="shared" si="62"/>
        <v>0</v>
      </c>
      <c r="AI94" s="4">
        <f t="shared" si="48"/>
        <v>0</v>
      </c>
      <c r="AJ94" s="4">
        <f t="shared" si="49"/>
        <v>0</v>
      </c>
      <c r="AK94" s="4">
        <f t="shared" si="50"/>
        <v>0</v>
      </c>
      <c r="AL94" s="4">
        <f t="shared" si="51"/>
        <v>0</v>
      </c>
      <c r="AM94" s="4">
        <f t="shared" si="52"/>
        <v>0</v>
      </c>
      <c r="AN94" s="4">
        <f t="shared" si="53"/>
        <v>0</v>
      </c>
      <c r="AO94" s="4">
        <f t="shared" si="54"/>
        <v>0</v>
      </c>
      <c r="AP94" s="4">
        <v>0</v>
      </c>
      <c r="AQ94" s="4">
        <v>0</v>
      </c>
      <c r="AR94" s="4">
        <f t="shared" si="55"/>
        <v>0</v>
      </c>
      <c r="AS94" s="4">
        <f t="shared" si="63"/>
        <v>0</v>
      </c>
      <c r="AT94" s="4">
        <v>0</v>
      </c>
      <c r="AU94" s="4">
        <f t="shared" si="64"/>
        <v>0</v>
      </c>
      <c r="AV94" s="18">
        <f t="shared" si="65"/>
        <v>0</v>
      </c>
      <c r="AW94" s="105"/>
      <c r="AX94" s="103"/>
      <c r="AY94" s="107">
        <f t="shared" si="56"/>
        <v>0</v>
      </c>
      <c r="AZ94" s="7"/>
      <c r="BA94" s="7"/>
      <c r="BB94" s="7"/>
      <c r="BC94" s="7"/>
      <c r="BD94" s="7"/>
      <c r="BE94" s="7"/>
      <c r="BF94" s="7"/>
    </row>
    <row r="95" spans="1:58" x14ac:dyDescent="0.25">
      <c r="A95" s="22" t="s">
        <v>592</v>
      </c>
      <c r="B95" s="23">
        <v>71</v>
      </c>
      <c r="C95" s="22" t="s">
        <v>632</v>
      </c>
      <c r="D95" s="48">
        <v>710978313</v>
      </c>
      <c r="E95" s="22" t="s">
        <v>1261</v>
      </c>
      <c r="F95" s="22" t="s">
        <v>1504</v>
      </c>
      <c r="I95" s="1" t="s">
        <v>191</v>
      </c>
      <c r="J95" s="33">
        <v>20202</v>
      </c>
      <c r="K95" s="33">
        <f t="shared" si="57"/>
        <v>15171.703898597214</v>
      </c>
      <c r="L95" s="33">
        <v>659</v>
      </c>
      <c r="M95" s="33">
        <f t="shared" si="58"/>
        <v>1</v>
      </c>
      <c r="N95" s="32">
        <v>0</v>
      </c>
      <c r="O95" s="33" t="s">
        <v>11</v>
      </c>
      <c r="P95" s="33" t="str">
        <f t="shared" si="34"/>
        <v/>
      </c>
      <c r="Q95" s="36">
        <f t="shared" si="35"/>
        <v>1.5513095238095238</v>
      </c>
      <c r="R95" s="6">
        <f t="shared" si="36"/>
        <v>2.3218549404761903</v>
      </c>
      <c r="S95" s="6">
        <f t="shared" si="37"/>
        <v>0</v>
      </c>
      <c r="T95" s="6">
        <f t="shared" si="59"/>
        <v>0.77054541666666654</v>
      </c>
      <c r="U95" s="6">
        <f t="shared" si="38"/>
        <v>2.3218549404761903</v>
      </c>
      <c r="V95" s="6">
        <f t="shared" si="39"/>
        <v>2.7056249999999999</v>
      </c>
      <c r="W95" s="6">
        <f t="shared" si="40"/>
        <v>3.2113869047619041</v>
      </c>
      <c r="X95" s="6">
        <f t="shared" si="41"/>
        <v>0</v>
      </c>
      <c r="Y95" s="6">
        <f t="shared" si="60"/>
        <v>0.50576190476190419</v>
      </c>
      <c r="Z95" s="6">
        <f t="shared" si="42"/>
        <v>3.2113869047619041</v>
      </c>
      <c r="AA95" s="4">
        <f t="shared" si="43"/>
        <v>1</v>
      </c>
      <c r="AB95" s="44">
        <f t="shared" si="44"/>
        <v>1</v>
      </c>
      <c r="AC95" s="6">
        <f t="shared" si="45"/>
        <v>0.125</v>
      </c>
      <c r="AD95" s="4">
        <f t="shared" si="61"/>
        <v>0</v>
      </c>
      <c r="AF95" s="4">
        <f t="shared" si="46"/>
        <v>0</v>
      </c>
      <c r="AG95" s="4">
        <f t="shared" si="47"/>
        <v>0</v>
      </c>
      <c r="AH95" s="4">
        <f t="shared" si="62"/>
        <v>0</v>
      </c>
      <c r="AI95" s="4">
        <f t="shared" si="48"/>
        <v>547087.24583333323</v>
      </c>
      <c r="AJ95" s="4">
        <f t="shared" si="49"/>
        <v>150031.942542857</v>
      </c>
      <c r="AK95" s="4">
        <f t="shared" si="50"/>
        <v>273849.59999999998</v>
      </c>
      <c r="AL95" s="4">
        <f t="shared" si="51"/>
        <v>42000</v>
      </c>
      <c r="AM95" s="4">
        <f t="shared" si="52"/>
        <v>8969.5249999999996</v>
      </c>
      <c r="AN95" s="4">
        <f t="shared" si="53"/>
        <v>7788.181818181818</v>
      </c>
      <c r="AO95" s="4">
        <f t="shared" si="54"/>
        <v>0</v>
      </c>
      <c r="AP95" s="4">
        <v>0</v>
      </c>
      <c r="AQ95" s="4">
        <v>0</v>
      </c>
      <c r="AR95" s="4">
        <f t="shared" si="55"/>
        <v>0</v>
      </c>
      <c r="AS95" s="4">
        <f t="shared" si="63"/>
        <v>1029726.495194372</v>
      </c>
      <c r="AT95" s="4">
        <v>0</v>
      </c>
      <c r="AU95" s="4">
        <f t="shared" si="64"/>
        <v>1029726.495194372</v>
      </c>
      <c r="AV95" s="18">
        <f t="shared" si="65"/>
        <v>1</v>
      </c>
      <c r="AW95" s="105"/>
      <c r="AX95" s="103"/>
      <c r="AY95" s="107">
        <f t="shared" si="56"/>
        <v>1029726.495194372</v>
      </c>
      <c r="AZ95" s="7"/>
      <c r="BA95" s="7"/>
      <c r="BB95" s="7"/>
      <c r="BC95" s="7"/>
      <c r="BD95" s="7"/>
      <c r="BE95" s="7"/>
      <c r="BF95" s="7"/>
    </row>
    <row r="96" spans="1:58" x14ac:dyDescent="0.25">
      <c r="A96" s="22" t="s">
        <v>592</v>
      </c>
      <c r="B96" s="23">
        <v>71</v>
      </c>
      <c r="C96" s="22" t="s">
        <v>631</v>
      </c>
      <c r="D96" s="48">
        <v>710978347</v>
      </c>
      <c r="E96" s="22" t="s">
        <v>1594</v>
      </c>
      <c r="F96" s="22" t="s">
        <v>1595</v>
      </c>
      <c r="I96" s="1" t="s">
        <v>193</v>
      </c>
      <c r="J96" s="33">
        <v>27722</v>
      </c>
      <c r="K96" s="33">
        <f t="shared" si="57"/>
        <v>20819.224605331747</v>
      </c>
      <c r="L96" s="33">
        <v>602</v>
      </c>
      <c r="M96" s="33">
        <f t="shared" si="58"/>
        <v>1</v>
      </c>
      <c r="N96" s="32">
        <v>0</v>
      </c>
      <c r="O96" s="33" t="s">
        <v>11</v>
      </c>
      <c r="P96" s="33" t="str">
        <f t="shared" si="34"/>
        <v/>
      </c>
      <c r="Q96" s="36">
        <f t="shared" si="35"/>
        <v>1.9989285714285718</v>
      </c>
      <c r="R96" s="6">
        <f t="shared" si="36"/>
        <v>2.7770674999999998</v>
      </c>
      <c r="S96" s="6">
        <f t="shared" si="37"/>
        <v>0</v>
      </c>
      <c r="T96" s="6">
        <f t="shared" si="59"/>
        <v>0.77813892857142797</v>
      </c>
      <c r="U96" s="6">
        <f t="shared" si="38"/>
        <v>2.7770674999999998</v>
      </c>
      <c r="V96" s="6">
        <f t="shared" si="39"/>
        <v>3.7127678571428571</v>
      </c>
      <c r="W96" s="6">
        <f t="shared" si="40"/>
        <v>4.0194523809523801</v>
      </c>
      <c r="X96" s="6">
        <f t="shared" si="41"/>
        <v>0</v>
      </c>
      <c r="Y96" s="6">
        <f t="shared" si="60"/>
        <v>0.30668452380952305</v>
      </c>
      <c r="Z96" s="6">
        <f t="shared" si="42"/>
        <v>4.0194523809523801</v>
      </c>
      <c r="AA96" s="4">
        <f t="shared" si="43"/>
        <v>1</v>
      </c>
      <c r="AB96" s="44">
        <f t="shared" si="44"/>
        <v>1</v>
      </c>
      <c r="AC96" s="6">
        <f t="shared" si="45"/>
        <v>0.125</v>
      </c>
      <c r="AD96" s="4">
        <f t="shared" si="61"/>
        <v>0</v>
      </c>
      <c r="AF96" s="4">
        <f t="shared" si="46"/>
        <v>0</v>
      </c>
      <c r="AG96" s="4">
        <f t="shared" si="47"/>
        <v>0</v>
      </c>
      <c r="AH96" s="4">
        <f t="shared" si="62"/>
        <v>0</v>
      </c>
      <c r="AI96" s="4">
        <f t="shared" si="48"/>
        <v>552478.6392857139</v>
      </c>
      <c r="AJ96" s="4">
        <f t="shared" si="49"/>
        <v>90976.553239285495</v>
      </c>
      <c r="AK96" s="4">
        <f t="shared" si="50"/>
        <v>273849.59999999998</v>
      </c>
      <c r="AL96" s="4">
        <f t="shared" si="51"/>
        <v>42000</v>
      </c>
      <c r="AM96" s="4">
        <f t="shared" si="52"/>
        <v>8969.5249999999996</v>
      </c>
      <c r="AN96" s="4">
        <f t="shared" si="53"/>
        <v>7114.545454545455</v>
      </c>
      <c r="AO96" s="4">
        <f t="shared" si="54"/>
        <v>0</v>
      </c>
      <c r="AP96" s="4">
        <v>0</v>
      </c>
      <c r="AQ96" s="4">
        <v>0</v>
      </c>
      <c r="AR96" s="4">
        <f t="shared" si="55"/>
        <v>0</v>
      </c>
      <c r="AS96" s="4">
        <f t="shared" si="63"/>
        <v>975388.86297954479</v>
      </c>
      <c r="AT96" s="4">
        <v>0</v>
      </c>
      <c r="AU96" s="4">
        <f t="shared" si="64"/>
        <v>975388.86297954479</v>
      </c>
      <c r="AV96" s="18">
        <f t="shared" si="65"/>
        <v>1</v>
      </c>
      <c r="AW96" s="105"/>
      <c r="AX96" s="103"/>
      <c r="AY96" s="107">
        <f t="shared" si="56"/>
        <v>975388.86297954479</v>
      </c>
      <c r="AZ96" s="7"/>
      <c r="BA96" s="7"/>
      <c r="BB96" s="7"/>
      <c r="BC96" s="7"/>
      <c r="BD96" s="7"/>
      <c r="BE96" s="7"/>
      <c r="BF96" s="7"/>
    </row>
    <row r="97" spans="1:58" x14ac:dyDescent="0.25">
      <c r="A97" s="22" t="s">
        <v>592</v>
      </c>
      <c r="B97" s="23">
        <v>89</v>
      </c>
      <c r="C97" s="22" t="s">
        <v>1596</v>
      </c>
      <c r="D97" s="48">
        <v>890002389</v>
      </c>
      <c r="E97" s="22" t="s">
        <v>1597</v>
      </c>
      <c r="F97" s="22" t="s">
        <v>1529</v>
      </c>
      <c r="I97" s="1" t="s">
        <v>73</v>
      </c>
      <c r="J97" s="33">
        <v>0</v>
      </c>
      <c r="K97" s="33">
        <f t="shared" si="57"/>
        <v>0</v>
      </c>
      <c r="L97" s="33">
        <v>0</v>
      </c>
      <c r="M97" s="33">
        <f t="shared" si="58"/>
        <v>0</v>
      </c>
      <c r="N97" s="32">
        <v>1</v>
      </c>
      <c r="O97" s="33"/>
      <c r="P97" s="33" t="str">
        <f t="shared" si="34"/>
        <v/>
      </c>
      <c r="Q97" s="36">
        <f t="shared" si="35"/>
        <v>0</v>
      </c>
      <c r="R97" s="6">
        <f t="shared" si="36"/>
        <v>0</v>
      </c>
      <c r="S97" s="6">
        <f t="shared" si="37"/>
        <v>0</v>
      </c>
      <c r="T97" s="6">
        <f t="shared" si="59"/>
        <v>0</v>
      </c>
      <c r="U97" s="6">
        <f t="shared" si="38"/>
        <v>0</v>
      </c>
      <c r="V97" s="6">
        <f t="shared" si="39"/>
        <v>0</v>
      </c>
      <c r="W97" s="6">
        <f t="shared" si="40"/>
        <v>0</v>
      </c>
      <c r="X97" s="6">
        <f t="shared" si="41"/>
        <v>0</v>
      </c>
      <c r="Y97" s="6">
        <f t="shared" si="60"/>
        <v>0</v>
      </c>
      <c r="Z97" s="6">
        <f t="shared" si="42"/>
        <v>0</v>
      </c>
      <c r="AA97" s="4">
        <f t="shared" si="43"/>
        <v>0</v>
      </c>
      <c r="AB97" s="44">
        <f t="shared" si="44"/>
        <v>0</v>
      </c>
      <c r="AC97" s="6">
        <f t="shared" si="45"/>
        <v>0</v>
      </c>
      <c r="AD97" s="4">
        <f t="shared" si="61"/>
        <v>0</v>
      </c>
      <c r="AF97" s="4">
        <f t="shared" si="46"/>
        <v>0</v>
      </c>
      <c r="AG97" s="4">
        <f t="shared" si="47"/>
        <v>0</v>
      </c>
      <c r="AH97" s="4">
        <f t="shared" si="62"/>
        <v>0</v>
      </c>
      <c r="AI97" s="4">
        <f t="shared" si="48"/>
        <v>0</v>
      </c>
      <c r="AJ97" s="4">
        <f t="shared" si="49"/>
        <v>0</v>
      </c>
      <c r="AK97" s="4">
        <f t="shared" si="50"/>
        <v>0</v>
      </c>
      <c r="AL97" s="4">
        <f t="shared" si="51"/>
        <v>0</v>
      </c>
      <c r="AM97" s="4">
        <f t="shared" si="52"/>
        <v>0</v>
      </c>
      <c r="AN97" s="4">
        <f t="shared" si="53"/>
        <v>0</v>
      </c>
      <c r="AO97" s="4">
        <f t="shared" si="54"/>
        <v>0</v>
      </c>
      <c r="AP97" s="4">
        <v>0</v>
      </c>
      <c r="AQ97" s="4">
        <v>0</v>
      </c>
      <c r="AR97" s="4">
        <f t="shared" si="55"/>
        <v>0</v>
      </c>
      <c r="AS97" s="4">
        <f t="shared" si="63"/>
        <v>0</v>
      </c>
      <c r="AT97" s="4">
        <v>0</v>
      </c>
      <c r="AU97" s="4">
        <f t="shared" si="64"/>
        <v>0</v>
      </c>
      <c r="AV97" s="18">
        <f t="shared" si="65"/>
        <v>0</v>
      </c>
      <c r="AW97" s="105"/>
      <c r="AX97" s="103"/>
      <c r="AY97" s="107">
        <f t="shared" si="56"/>
        <v>0</v>
      </c>
      <c r="AZ97" s="7"/>
      <c r="BA97" s="7"/>
      <c r="BB97" s="7"/>
      <c r="BC97" s="7"/>
      <c r="BD97" s="7"/>
      <c r="BE97" s="7"/>
      <c r="BF97" s="7"/>
    </row>
    <row r="98" spans="1:58" x14ac:dyDescent="0.25">
      <c r="A98" s="22" t="s">
        <v>592</v>
      </c>
      <c r="B98" s="23">
        <v>89</v>
      </c>
      <c r="C98" s="22" t="s">
        <v>633</v>
      </c>
      <c r="D98" s="48">
        <v>890975527</v>
      </c>
      <c r="E98" s="22" t="s">
        <v>1414</v>
      </c>
      <c r="F98" s="22" t="s">
        <v>1504</v>
      </c>
      <c r="I98" s="1" t="s">
        <v>77</v>
      </c>
      <c r="J98" s="33">
        <v>47522</v>
      </c>
      <c r="K98" s="33">
        <f t="shared" si="57"/>
        <v>35689.026466148738</v>
      </c>
      <c r="L98" s="33">
        <v>2138</v>
      </c>
      <c r="M98" s="33">
        <f t="shared" si="58"/>
        <v>1</v>
      </c>
      <c r="N98" s="32">
        <v>0</v>
      </c>
      <c r="O98" s="33" t="s">
        <v>11</v>
      </c>
      <c r="P98" s="33" t="str">
        <f t="shared" si="34"/>
        <v/>
      </c>
      <c r="Q98" s="36">
        <f t="shared" si="35"/>
        <v>3.1775000000000002</v>
      </c>
      <c r="R98" s="6">
        <f t="shared" si="36"/>
        <v>4.6778646428571431</v>
      </c>
      <c r="S98" s="6">
        <f t="shared" si="37"/>
        <v>0</v>
      </c>
      <c r="T98" s="6">
        <f t="shared" si="59"/>
        <v>1.5003646428571429</v>
      </c>
      <c r="U98" s="6">
        <f t="shared" si="38"/>
        <v>4.6778646428571431</v>
      </c>
      <c r="V98" s="6">
        <f t="shared" si="39"/>
        <v>6.364553571428571</v>
      </c>
      <c r="W98" s="6">
        <f t="shared" si="40"/>
        <v>7.4015952380952372</v>
      </c>
      <c r="X98" s="6">
        <f t="shared" si="41"/>
        <v>0</v>
      </c>
      <c r="Y98" s="6">
        <f t="shared" si="60"/>
        <v>1.0370416666666662</v>
      </c>
      <c r="Z98" s="6">
        <f t="shared" si="42"/>
        <v>7.4015952380952372</v>
      </c>
      <c r="AA98" s="4">
        <f t="shared" si="43"/>
        <v>1.3333333333333333</v>
      </c>
      <c r="AB98" s="44">
        <f t="shared" si="44"/>
        <v>2</v>
      </c>
      <c r="AC98" s="6">
        <f t="shared" si="45"/>
        <v>0.16666666666666666</v>
      </c>
      <c r="AD98" s="4">
        <f t="shared" si="61"/>
        <v>0</v>
      </c>
      <c r="AF98" s="4">
        <f t="shared" si="46"/>
        <v>0</v>
      </c>
      <c r="AG98" s="4">
        <f t="shared" si="47"/>
        <v>0</v>
      </c>
      <c r="AH98" s="4">
        <f t="shared" si="62"/>
        <v>0</v>
      </c>
      <c r="AI98" s="4">
        <f t="shared" si="48"/>
        <v>1065258.8964285715</v>
      </c>
      <c r="AJ98" s="4">
        <f t="shared" si="49"/>
        <v>307633.64002499991</v>
      </c>
      <c r="AK98" s="4">
        <f t="shared" si="50"/>
        <v>365132.79999999993</v>
      </c>
      <c r="AL98" s="4">
        <f t="shared" si="51"/>
        <v>84000</v>
      </c>
      <c r="AM98" s="4">
        <f t="shared" si="52"/>
        <v>11959.366666666665</v>
      </c>
      <c r="AN98" s="4">
        <f t="shared" si="53"/>
        <v>25267.272727272728</v>
      </c>
      <c r="AO98" s="4">
        <f t="shared" si="54"/>
        <v>148890.31999999998</v>
      </c>
      <c r="AP98" s="4">
        <v>0</v>
      </c>
      <c r="AQ98" s="4">
        <v>0</v>
      </c>
      <c r="AR98" s="4">
        <f t="shared" si="55"/>
        <v>0</v>
      </c>
      <c r="AS98" s="4">
        <f t="shared" si="63"/>
        <v>2008142.2958475109</v>
      </c>
      <c r="AT98" s="4">
        <v>0</v>
      </c>
      <c r="AU98" s="4">
        <f t="shared" si="64"/>
        <v>2008142.2958475109</v>
      </c>
      <c r="AV98" s="18">
        <f t="shared" si="65"/>
        <v>1</v>
      </c>
      <c r="AW98" s="105"/>
      <c r="AX98" s="103"/>
      <c r="AY98" s="107">
        <f t="shared" si="56"/>
        <v>2008142.2958475109</v>
      </c>
      <c r="AZ98" s="7"/>
      <c r="BA98" s="7"/>
      <c r="BB98" s="7"/>
      <c r="BC98" s="7"/>
      <c r="BD98" s="7"/>
      <c r="BE98" s="7"/>
      <c r="BF98" s="7"/>
    </row>
    <row r="99" spans="1:58" x14ac:dyDescent="0.25">
      <c r="A99" s="22" t="s">
        <v>592</v>
      </c>
      <c r="B99" s="23">
        <v>89</v>
      </c>
      <c r="C99" s="22" t="s">
        <v>634</v>
      </c>
      <c r="D99" s="48">
        <v>890975535</v>
      </c>
      <c r="E99" s="22" t="s">
        <v>1415</v>
      </c>
      <c r="F99" s="22" t="s">
        <v>1504</v>
      </c>
      <c r="I99" s="1" t="s">
        <v>76</v>
      </c>
      <c r="J99" s="33">
        <v>10352</v>
      </c>
      <c r="K99" s="33">
        <f t="shared" si="57"/>
        <v>7774.3529728877511</v>
      </c>
      <c r="L99" s="33">
        <v>450</v>
      </c>
      <c r="M99" s="33">
        <f t="shared" si="58"/>
        <v>1</v>
      </c>
      <c r="N99" s="32">
        <v>0</v>
      </c>
      <c r="O99" s="33" t="s">
        <v>11</v>
      </c>
      <c r="P99" s="33" t="str">
        <f t="shared" si="34"/>
        <v>Faible activité</v>
      </c>
      <c r="Q99" s="36">
        <f t="shared" si="35"/>
        <v>1</v>
      </c>
      <c r="R99" s="6">
        <f t="shared" si="36"/>
        <v>2</v>
      </c>
      <c r="S99" s="6">
        <f t="shared" si="37"/>
        <v>0</v>
      </c>
      <c r="T99" s="6">
        <f t="shared" si="59"/>
        <v>1</v>
      </c>
      <c r="U99" s="6">
        <f t="shared" si="38"/>
        <v>2</v>
      </c>
      <c r="V99" s="6">
        <f t="shared" si="39"/>
        <v>1.3864285714285713</v>
      </c>
      <c r="W99" s="6">
        <f t="shared" si="40"/>
        <v>2</v>
      </c>
      <c r="X99" s="6">
        <f t="shared" si="41"/>
        <v>0</v>
      </c>
      <c r="Y99" s="6">
        <f t="shared" si="60"/>
        <v>0.61357142857142866</v>
      </c>
      <c r="Z99" s="6">
        <f t="shared" si="42"/>
        <v>2</v>
      </c>
      <c r="AA99" s="4">
        <f t="shared" si="43"/>
        <v>1</v>
      </c>
      <c r="AB99" s="44">
        <f t="shared" si="44"/>
        <v>1</v>
      </c>
      <c r="AC99" s="6">
        <f t="shared" si="45"/>
        <v>0.125</v>
      </c>
      <c r="AD99" s="4">
        <f t="shared" si="61"/>
        <v>0</v>
      </c>
      <c r="AF99" s="4">
        <f t="shared" si="46"/>
        <v>0</v>
      </c>
      <c r="AG99" s="4">
        <f t="shared" si="47"/>
        <v>-100000</v>
      </c>
      <c r="AH99" s="4">
        <f t="shared" si="62"/>
        <v>-50000</v>
      </c>
      <c r="AI99" s="4">
        <f t="shared" si="48"/>
        <v>660000</v>
      </c>
      <c r="AJ99" s="4">
        <f t="shared" si="49"/>
        <v>182013.14185714291</v>
      </c>
      <c r="AK99" s="4">
        <f t="shared" si="50"/>
        <v>273849.59999999998</v>
      </c>
      <c r="AL99" s="4">
        <f t="shared" si="51"/>
        <v>42000</v>
      </c>
      <c r="AM99" s="4">
        <f t="shared" si="52"/>
        <v>8969.5249999999996</v>
      </c>
      <c r="AN99" s="4">
        <f t="shared" si="53"/>
        <v>5318.181818181818</v>
      </c>
      <c r="AO99" s="4">
        <f t="shared" si="54"/>
        <v>0</v>
      </c>
      <c r="AP99" s="4">
        <v>0</v>
      </c>
      <c r="AQ99" s="4">
        <v>0</v>
      </c>
      <c r="AR99" s="4">
        <f t="shared" si="55"/>
        <v>0</v>
      </c>
      <c r="AS99" s="4">
        <f t="shared" si="63"/>
        <v>1172150.4486753247</v>
      </c>
      <c r="AT99" s="4">
        <v>0</v>
      </c>
      <c r="AU99" s="4">
        <f t="shared" si="64"/>
        <v>1172150.4486753247</v>
      </c>
      <c r="AV99" s="18">
        <f t="shared" si="65"/>
        <v>1</v>
      </c>
      <c r="AW99" s="105"/>
      <c r="AX99" s="103"/>
      <c r="AY99" s="107">
        <f t="shared" si="56"/>
        <v>1172150.4486753247</v>
      </c>
      <c r="AZ99" s="7"/>
      <c r="BA99" s="7"/>
      <c r="BB99" s="7"/>
      <c r="BC99" s="7"/>
      <c r="BD99" s="7"/>
      <c r="BE99" s="7"/>
      <c r="BF99" s="7"/>
    </row>
    <row r="100" spans="1:58" x14ac:dyDescent="0.25">
      <c r="A100" s="22" t="s">
        <v>592</v>
      </c>
      <c r="B100" s="23">
        <v>89</v>
      </c>
      <c r="C100" s="22" t="s">
        <v>635</v>
      </c>
      <c r="D100" s="48">
        <v>890975543</v>
      </c>
      <c r="E100" s="22" t="s">
        <v>1416</v>
      </c>
      <c r="F100" s="22" t="s">
        <v>1504</v>
      </c>
      <c r="I100" s="1" t="s">
        <v>75</v>
      </c>
      <c r="J100" s="33">
        <v>16858</v>
      </c>
      <c r="K100" s="33">
        <f t="shared" si="57"/>
        <v>12660.359584325899</v>
      </c>
      <c r="L100" s="33">
        <v>1221</v>
      </c>
      <c r="M100" s="33">
        <f t="shared" si="58"/>
        <v>1</v>
      </c>
      <c r="N100" s="32">
        <v>0</v>
      </c>
      <c r="O100" s="33" t="s">
        <v>11</v>
      </c>
      <c r="P100" s="33" t="str">
        <f t="shared" si="34"/>
        <v/>
      </c>
      <c r="Q100" s="36">
        <f t="shared" si="35"/>
        <v>1.3522619047619049</v>
      </c>
      <c r="R100" s="6">
        <f t="shared" si="36"/>
        <v>2.3429402976190477</v>
      </c>
      <c r="S100" s="6">
        <f t="shared" si="37"/>
        <v>0</v>
      </c>
      <c r="T100" s="6">
        <f t="shared" si="59"/>
        <v>0.99067839285714276</v>
      </c>
      <c r="U100" s="6">
        <f t="shared" si="38"/>
        <v>2.3429402976190477</v>
      </c>
      <c r="V100" s="6">
        <f t="shared" si="39"/>
        <v>2.257767857142857</v>
      </c>
      <c r="W100" s="6">
        <f t="shared" si="40"/>
        <v>3.2513511904761905</v>
      </c>
      <c r="X100" s="6">
        <f t="shared" si="41"/>
        <v>0</v>
      </c>
      <c r="Y100" s="6">
        <f t="shared" si="60"/>
        <v>0.99358333333333348</v>
      </c>
      <c r="Z100" s="6">
        <f t="shared" si="42"/>
        <v>3.2513511904761905</v>
      </c>
      <c r="AA100" s="4">
        <f t="shared" si="43"/>
        <v>1</v>
      </c>
      <c r="AB100" s="44">
        <f t="shared" si="44"/>
        <v>1</v>
      </c>
      <c r="AC100" s="6">
        <f t="shared" si="45"/>
        <v>0.125</v>
      </c>
      <c r="AD100" s="4">
        <f t="shared" si="61"/>
        <v>0</v>
      </c>
      <c r="AF100" s="4">
        <f t="shared" si="46"/>
        <v>0</v>
      </c>
      <c r="AG100" s="4">
        <f t="shared" si="47"/>
        <v>0</v>
      </c>
      <c r="AH100" s="4">
        <f t="shared" si="62"/>
        <v>0</v>
      </c>
      <c r="AI100" s="4">
        <f t="shared" si="48"/>
        <v>703381.65892857139</v>
      </c>
      <c r="AJ100" s="4">
        <f t="shared" si="49"/>
        <v>294741.92535000009</v>
      </c>
      <c r="AK100" s="4">
        <f t="shared" si="50"/>
        <v>273849.59999999998</v>
      </c>
      <c r="AL100" s="4">
        <f t="shared" si="51"/>
        <v>42000</v>
      </c>
      <c r="AM100" s="4">
        <f t="shared" si="52"/>
        <v>8969.5249999999996</v>
      </c>
      <c r="AN100" s="4">
        <f t="shared" si="53"/>
        <v>14430</v>
      </c>
      <c r="AO100" s="4">
        <f t="shared" si="54"/>
        <v>0</v>
      </c>
      <c r="AP100" s="4">
        <v>0</v>
      </c>
      <c r="AQ100" s="4">
        <v>0</v>
      </c>
      <c r="AR100" s="4">
        <f t="shared" si="55"/>
        <v>0</v>
      </c>
      <c r="AS100" s="4">
        <f t="shared" si="63"/>
        <v>1337372.7092785714</v>
      </c>
      <c r="AT100" s="4">
        <v>0</v>
      </c>
      <c r="AU100" s="4">
        <f t="shared" si="64"/>
        <v>1337372.7092785714</v>
      </c>
      <c r="AV100" s="18">
        <f t="shared" si="65"/>
        <v>1</v>
      </c>
      <c r="AW100" s="105"/>
      <c r="AX100" s="103"/>
      <c r="AY100" s="107">
        <f t="shared" si="56"/>
        <v>1337372.7092785714</v>
      </c>
      <c r="AZ100" s="7"/>
      <c r="BA100" s="7"/>
      <c r="BB100" s="7"/>
      <c r="BC100" s="7"/>
      <c r="BD100" s="7"/>
      <c r="BE100" s="7"/>
      <c r="BF100" s="7"/>
    </row>
    <row r="101" spans="1:58" x14ac:dyDescent="0.25">
      <c r="A101" s="22" t="s">
        <v>592</v>
      </c>
      <c r="B101" s="23">
        <v>89</v>
      </c>
      <c r="C101" s="22" t="s">
        <v>636</v>
      </c>
      <c r="D101" s="48">
        <v>890975550</v>
      </c>
      <c r="E101" s="22" t="s">
        <v>1419</v>
      </c>
      <c r="F101" s="22" t="s">
        <v>1504</v>
      </c>
      <c r="I101" s="1" t="s">
        <v>72</v>
      </c>
      <c r="J101" s="33">
        <v>42128</v>
      </c>
      <c r="K101" s="33">
        <f t="shared" si="57"/>
        <v>31638.131959217077</v>
      </c>
      <c r="L101" s="33">
        <v>1343</v>
      </c>
      <c r="M101" s="33">
        <f t="shared" si="58"/>
        <v>1</v>
      </c>
      <c r="N101" s="32">
        <v>0</v>
      </c>
      <c r="O101" s="33" t="s">
        <v>11</v>
      </c>
      <c r="P101" s="33" t="str">
        <f t="shared" si="34"/>
        <v/>
      </c>
      <c r="Q101" s="36">
        <f t="shared" si="35"/>
        <v>2.8564285714285718</v>
      </c>
      <c r="R101" s="6">
        <f t="shared" si="36"/>
        <v>4.003210178571428</v>
      </c>
      <c r="S101" s="6">
        <f t="shared" si="37"/>
        <v>0</v>
      </c>
      <c r="T101" s="6">
        <f t="shared" si="59"/>
        <v>1.1467816071428563</v>
      </c>
      <c r="U101" s="6">
        <f t="shared" si="38"/>
        <v>4.003210178571428</v>
      </c>
      <c r="V101" s="6">
        <f t="shared" si="39"/>
        <v>5.6421428571428569</v>
      </c>
      <c r="W101" s="6">
        <f t="shared" si="40"/>
        <v>6.2000416666666665</v>
      </c>
      <c r="X101" s="6">
        <f t="shared" si="41"/>
        <v>0</v>
      </c>
      <c r="Y101" s="6">
        <f t="shared" si="60"/>
        <v>0.55789880952380955</v>
      </c>
      <c r="Z101" s="6">
        <f t="shared" si="42"/>
        <v>6.2000416666666665</v>
      </c>
      <c r="AA101" s="4">
        <f t="shared" si="43"/>
        <v>1</v>
      </c>
      <c r="AB101" s="44">
        <f t="shared" si="44"/>
        <v>1</v>
      </c>
      <c r="AC101" s="6">
        <f t="shared" si="45"/>
        <v>0.125</v>
      </c>
      <c r="AD101" s="4">
        <f t="shared" si="61"/>
        <v>0</v>
      </c>
      <c r="AF101" s="4">
        <f t="shared" si="46"/>
        <v>0</v>
      </c>
      <c r="AG101" s="4">
        <f t="shared" si="47"/>
        <v>0</v>
      </c>
      <c r="AH101" s="4">
        <f t="shared" si="62"/>
        <v>0</v>
      </c>
      <c r="AI101" s="4">
        <f t="shared" si="48"/>
        <v>814214.94107142789</v>
      </c>
      <c r="AJ101" s="4">
        <f t="shared" si="49"/>
        <v>165498.1155107143</v>
      </c>
      <c r="AK101" s="4">
        <f t="shared" si="50"/>
        <v>273849.59999999998</v>
      </c>
      <c r="AL101" s="4">
        <f t="shared" si="51"/>
        <v>42000</v>
      </c>
      <c r="AM101" s="4">
        <f t="shared" si="52"/>
        <v>8969.5249999999996</v>
      </c>
      <c r="AN101" s="4">
        <f t="shared" si="53"/>
        <v>15871.818181818182</v>
      </c>
      <c r="AO101" s="4">
        <f t="shared" si="54"/>
        <v>0</v>
      </c>
      <c r="AP101" s="4">
        <v>0</v>
      </c>
      <c r="AQ101" s="4">
        <v>0</v>
      </c>
      <c r="AR101" s="4">
        <f t="shared" si="55"/>
        <v>0</v>
      </c>
      <c r="AS101" s="4">
        <f t="shared" si="63"/>
        <v>1320403.9997639603</v>
      </c>
      <c r="AT101" s="4">
        <v>0</v>
      </c>
      <c r="AU101" s="4">
        <f t="shared" si="64"/>
        <v>1320403.9997639603</v>
      </c>
      <c r="AV101" s="18">
        <f t="shared" si="65"/>
        <v>1</v>
      </c>
      <c r="AW101" s="105"/>
      <c r="AX101" s="103"/>
      <c r="AY101" s="107">
        <f t="shared" si="56"/>
        <v>1320403.9997639603</v>
      </c>
      <c r="AZ101" s="7"/>
      <c r="BA101" s="7"/>
      <c r="BB101" s="7"/>
      <c r="BC101" s="7"/>
      <c r="BD101" s="7"/>
      <c r="BE101" s="7"/>
      <c r="BF101" s="7"/>
    </row>
    <row r="102" spans="1:58" x14ac:dyDescent="0.25">
      <c r="A102" s="22" t="s">
        <v>592</v>
      </c>
      <c r="B102" s="23">
        <v>89</v>
      </c>
      <c r="C102" s="22" t="s">
        <v>1598</v>
      </c>
      <c r="D102" s="48">
        <v>890975568</v>
      </c>
      <c r="E102" s="22" t="s">
        <v>1417</v>
      </c>
      <c r="F102" s="22" t="s">
        <v>1504</v>
      </c>
      <c r="I102" s="1" t="s">
        <v>74</v>
      </c>
      <c r="J102" s="33">
        <v>9956</v>
      </c>
      <c r="K102" s="33">
        <f t="shared" si="57"/>
        <v>7476.9569356714119</v>
      </c>
      <c r="L102" s="33">
        <v>320</v>
      </c>
      <c r="M102" s="33">
        <f t="shared" si="58"/>
        <v>1</v>
      </c>
      <c r="N102" s="32">
        <v>0</v>
      </c>
      <c r="O102" s="33" t="s">
        <v>11</v>
      </c>
      <c r="P102" s="33" t="str">
        <f t="shared" si="34"/>
        <v>Faible activité</v>
      </c>
      <c r="Q102" s="36">
        <f t="shared" si="35"/>
        <v>1</v>
      </c>
      <c r="R102" s="6">
        <f t="shared" si="36"/>
        <v>2</v>
      </c>
      <c r="S102" s="6">
        <f t="shared" si="37"/>
        <v>0</v>
      </c>
      <c r="T102" s="6">
        <f t="shared" si="59"/>
        <v>1</v>
      </c>
      <c r="U102" s="6">
        <f t="shared" si="38"/>
        <v>2</v>
      </c>
      <c r="V102" s="6">
        <f t="shared" si="39"/>
        <v>1.333392857142857</v>
      </c>
      <c r="W102" s="6">
        <f t="shared" si="40"/>
        <v>2</v>
      </c>
      <c r="X102" s="6">
        <f t="shared" si="41"/>
        <v>0</v>
      </c>
      <c r="Y102" s="6">
        <f t="shared" si="60"/>
        <v>0.66660714285714295</v>
      </c>
      <c r="Z102" s="6">
        <f t="shared" si="42"/>
        <v>2</v>
      </c>
      <c r="AA102" s="4">
        <f t="shared" si="43"/>
        <v>1</v>
      </c>
      <c r="AB102" s="44">
        <f t="shared" si="44"/>
        <v>1</v>
      </c>
      <c r="AC102" s="6">
        <f t="shared" si="45"/>
        <v>0.125</v>
      </c>
      <c r="AD102" s="4">
        <f t="shared" si="61"/>
        <v>0</v>
      </c>
      <c r="AF102" s="4">
        <f t="shared" si="46"/>
        <v>0</v>
      </c>
      <c r="AG102" s="4">
        <f t="shared" si="47"/>
        <v>-100000</v>
      </c>
      <c r="AH102" s="4">
        <f t="shared" si="62"/>
        <v>-50000</v>
      </c>
      <c r="AI102" s="4">
        <f t="shared" si="48"/>
        <v>660000</v>
      </c>
      <c r="AJ102" s="4">
        <f t="shared" si="49"/>
        <v>197745.94253571433</v>
      </c>
      <c r="AK102" s="4">
        <f t="shared" si="50"/>
        <v>273849.59999999998</v>
      </c>
      <c r="AL102" s="4">
        <f t="shared" si="51"/>
        <v>42000</v>
      </c>
      <c r="AM102" s="4">
        <f t="shared" si="52"/>
        <v>8969.5249999999996</v>
      </c>
      <c r="AN102" s="4">
        <f t="shared" si="53"/>
        <v>3781.818181818182</v>
      </c>
      <c r="AO102" s="4">
        <f t="shared" si="54"/>
        <v>0</v>
      </c>
      <c r="AP102" s="4">
        <v>0</v>
      </c>
      <c r="AQ102" s="4">
        <v>0</v>
      </c>
      <c r="AR102" s="4">
        <f t="shared" si="55"/>
        <v>0</v>
      </c>
      <c r="AS102" s="4">
        <f t="shared" si="63"/>
        <v>1186346.8857175324</v>
      </c>
      <c r="AT102" s="4">
        <v>0</v>
      </c>
      <c r="AU102" s="4">
        <f t="shared" si="64"/>
        <v>1186346.8857175324</v>
      </c>
      <c r="AV102" s="18">
        <f t="shared" si="65"/>
        <v>1</v>
      </c>
      <c r="AW102" s="105"/>
      <c r="AX102" s="103"/>
      <c r="AY102" s="107">
        <f t="shared" si="56"/>
        <v>1186346.8857175324</v>
      </c>
      <c r="AZ102" s="7"/>
      <c r="BA102" s="7"/>
      <c r="BB102" s="7"/>
      <c r="BC102" s="7"/>
      <c r="BD102" s="7"/>
      <c r="BE102" s="7"/>
      <c r="BF102" s="7"/>
    </row>
    <row r="103" spans="1:58" x14ac:dyDescent="0.25">
      <c r="A103" s="22" t="s">
        <v>597</v>
      </c>
      <c r="B103" s="23">
        <v>59</v>
      </c>
      <c r="C103" s="22" t="s">
        <v>682</v>
      </c>
      <c r="D103" s="48">
        <v>590000121</v>
      </c>
      <c r="E103" s="22" t="s">
        <v>1147</v>
      </c>
      <c r="F103" s="22" t="s">
        <v>1504</v>
      </c>
      <c r="I103" s="1" t="s">
        <v>284</v>
      </c>
      <c r="J103" s="33">
        <v>41120</v>
      </c>
      <c r="K103" s="33">
        <f t="shared" si="57"/>
        <v>30881.123864484576</v>
      </c>
      <c r="L103" s="33">
        <v>0</v>
      </c>
      <c r="M103" s="33">
        <f t="shared" si="58"/>
        <v>1</v>
      </c>
      <c r="N103" s="32">
        <v>0</v>
      </c>
      <c r="O103" s="33" t="s">
        <v>16</v>
      </c>
      <c r="P103" s="33" t="str">
        <f t="shared" si="34"/>
        <v/>
      </c>
      <c r="Q103" s="36">
        <f t="shared" si="35"/>
        <v>2.7964285714285717</v>
      </c>
      <c r="R103" s="6">
        <f t="shared" si="36"/>
        <v>0</v>
      </c>
      <c r="S103" s="6">
        <f t="shared" si="37"/>
        <v>0</v>
      </c>
      <c r="T103" s="6">
        <f t="shared" si="59"/>
        <v>0</v>
      </c>
      <c r="U103" s="6">
        <f t="shared" si="38"/>
        <v>2.7964285714285717</v>
      </c>
      <c r="V103" s="6">
        <f t="shared" si="39"/>
        <v>5.5071428571428571</v>
      </c>
      <c r="W103" s="6">
        <f t="shared" si="40"/>
        <v>0</v>
      </c>
      <c r="X103" s="6">
        <f t="shared" si="41"/>
        <v>0</v>
      </c>
      <c r="Y103" s="6">
        <f t="shared" si="60"/>
        <v>0</v>
      </c>
      <c r="Z103" s="6">
        <f t="shared" si="42"/>
        <v>5.5071428571428571</v>
      </c>
      <c r="AA103" s="4">
        <f t="shared" si="43"/>
        <v>0</v>
      </c>
      <c r="AB103" s="44">
        <f t="shared" si="44"/>
        <v>0</v>
      </c>
      <c r="AC103" s="6">
        <f t="shared" si="45"/>
        <v>0</v>
      </c>
      <c r="AD103" s="4">
        <f t="shared" si="61"/>
        <v>0</v>
      </c>
      <c r="AF103" s="4">
        <f t="shared" si="46"/>
        <v>0</v>
      </c>
      <c r="AG103" s="4">
        <f t="shared" si="47"/>
        <v>0</v>
      </c>
      <c r="AH103" s="4">
        <f t="shared" si="62"/>
        <v>0</v>
      </c>
      <c r="AI103" s="4">
        <f t="shared" si="48"/>
        <v>0</v>
      </c>
      <c r="AJ103" s="4">
        <f t="shared" si="49"/>
        <v>0</v>
      </c>
      <c r="AK103" s="4">
        <f t="shared" si="50"/>
        <v>0</v>
      </c>
      <c r="AL103" s="4">
        <f t="shared" si="51"/>
        <v>0</v>
      </c>
      <c r="AM103" s="4">
        <f t="shared" si="52"/>
        <v>0</v>
      </c>
      <c r="AN103" s="4">
        <f t="shared" si="53"/>
        <v>0</v>
      </c>
      <c r="AO103" s="4">
        <f t="shared" si="54"/>
        <v>0</v>
      </c>
      <c r="AP103" s="4">
        <v>0</v>
      </c>
      <c r="AQ103" s="4">
        <v>0</v>
      </c>
      <c r="AR103" s="4">
        <f t="shared" si="55"/>
        <v>0</v>
      </c>
      <c r="AS103" s="4">
        <f t="shared" si="63"/>
        <v>0</v>
      </c>
      <c r="AT103" s="4">
        <v>0</v>
      </c>
      <c r="AU103" s="4">
        <f t="shared" si="64"/>
        <v>0</v>
      </c>
      <c r="AV103" s="18">
        <f t="shared" si="65"/>
        <v>0</v>
      </c>
      <c r="AW103" s="105"/>
      <c r="AX103" s="103"/>
      <c r="AY103" s="107">
        <f t="shared" si="56"/>
        <v>0</v>
      </c>
      <c r="AZ103" s="7"/>
      <c r="BA103" s="7"/>
      <c r="BB103" s="7"/>
      <c r="BC103" s="7"/>
      <c r="BD103" s="7"/>
      <c r="BE103" s="7"/>
      <c r="BF103" s="7"/>
    </row>
    <row r="104" spans="1:58" x14ac:dyDescent="0.25">
      <c r="A104" s="22" t="s">
        <v>597</v>
      </c>
      <c r="B104" s="23">
        <v>59</v>
      </c>
      <c r="C104" s="22" t="s">
        <v>683</v>
      </c>
      <c r="D104" s="48">
        <v>590000337</v>
      </c>
      <c r="E104" s="22" t="s">
        <v>1148</v>
      </c>
      <c r="F104" s="22" t="s">
        <v>1504</v>
      </c>
      <c r="I104" s="1" t="s">
        <v>283</v>
      </c>
      <c r="J104" s="33">
        <v>53410</v>
      </c>
      <c r="K104" s="33">
        <f t="shared" si="57"/>
        <v>40110.915019506836</v>
      </c>
      <c r="L104" s="33">
        <v>3199</v>
      </c>
      <c r="M104" s="33">
        <f t="shared" si="58"/>
        <v>1</v>
      </c>
      <c r="N104" s="32">
        <v>0</v>
      </c>
      <c r="O104" s="33" t="s">
        <v>11</v>
      </c>
      <c r="P104" s="33" t="str">
        <f t="shared" si="34"/>
        <v/>
      </c>
      <c r="Q104" s="36">
        <f t="shared" si="35"/>
        <v>3.5279761904761906</v>
      </c>
      <c r="R104" s="6">
        <f t="shared" si="36"/>
        <v>5.4947680357142854</v>
      </c>
      <c r="S104" s="6">
        <f t="shared" si="37"/>
        <v>0</v>
      </c>
      <c r="T104" s="6">
        <f t="shared" si="59"/>
        <v>1.9667918452380948</v>
      </c>
      <c r="U104" s="6">
        <f t="shared" si="38"/>
        <v>5.4947680357142854</v>
      </c>
      <c r="V104" s="6">
        <f t="shared" si="39"/>
        <v>7.1531249999999993</v>
      </c>
      <c r="W104" s="6">
        <f t="shared" si="40"/>
        <v>8.8569345238095227</v>
      </c>
      <c r="X104" s="6">
        <f t="shared" si="41"/>
        <v>0</v>
      </c>
      <c r="Y104" s="6">
        <f t="shared" si="60"/>
        <v>1.7038095238095234</v>
      </c>
      <c r="Z104" s="6">
        <f t="shared" si="42"/>
        <v>8.8569345238095227</v>
      </c>
      <c r="AA104" s="4">
        <f t="shared" si="43"/>
        <v>1.6666666666666665</v>
      </c>
      <c r="AB104" s="44">
        <f t="shared" si="44"/>
        <v>2</v>
      </c>
      <c r="AC104" s="6">
        <f t="shared" si="45"/>
        <v>0.20833333333333331</v>
      </c>
      <c r="AD104" s="4">
        <f t="shared" si="61"/>
        <v>0</v>
      </c>
      <c r="AF104" s="4">
        <f t="shared" si="46"/>
        <v>0</v>
      </c>
      <c r="AG104" s="4">
        <f t="shared" si="47"/>
        <v>0</v>
      </c>
      <c r="AH104" s="4">
        <f t="shared" si="62"/>
        <v>0</v>
      </c>
      <c r="AI104" s="4">
        <f t="shared" si="48"/>
        <v>1396422.2101190472</v>
      </c>
      <c r="AJ104" s="4">
        <f t="shared" si="49"/>
        <v>505427.25771428563</v>
      </c>
      <c r="AK104" s="4">
        <f t="shared" si="50"/>
        <v>456415.99999999994</v>
      </c>
      <c r="AL104" s="4">
        <f t="shared" si="51"/>
        <v>84000</v>
      </c>
      <c r="AM104" s="4">
        <f t="shared" si="52"/>
        <v>14949.208333333332</v>
      </c>
      <c r="AN104" s="4">
        <f t="shared" si="53"/>
        <v>37806.36363636364</v>
      </c>
      <c r="AO104" s="4">
        <f t="shared" si="54"/>
        <v>222778.35999999996</v>
      </c>
      <c r="AP104" s="4">
        <v>0</v>
      </c>
      <c r="AQ104" s="4">
        <v>0</v>
      </c>
      <c r="AR104" s="4">
        <f t="shared" si="55"/>
        <v>0</v>
      </c>
      <c r="AS104" s="4">
        <f t="shared" si="63"/>
        <v>2717799.3998030298</v>
      </c>
      <c r="AT104" s="4">
        <v>0</v>
      </c>
      <c r="AU104" s="4">
        <f t="shared" si="64"/>
        <v>2717799.3998030298</v>
      </c>
      <c r="AV104" s="18">
        <f t="shared" si="65"/>
        <v>1</v>
      </c>
      <c r="AW104" s="105"/>
      <c r="AX104" s="103"/>
      <c r="AY104" s="107">
        <f t="shared" si="56"/>
        <v>2717799.3998030298</v>
      </c>
      <c r="AZ104" s="7"/>
      <c r="BA104" s="7"/>
      <c r="BB104" s="7"/>
      <c r="BC104" s="7"/>
      <c r="BD104" s="7"/>
      <c r="BE104" s="7"/>
      <c r="BF104" s="7"/>
    </row>
    <row r="105" spans="1:58" x14ac:dyDescent="0.25">
      <c r="A105" s="22" t="s">
        <v>597</v>
      </c>
      <c r="B105" s="23">
        <v>59</v>
      </c>
      <c r="C105" s="22" t="s">
        <v>684</v>
      </c>
      <c r="D105" s="48">
        <v>590000428</v>
      </c>
      <c r="E105" s="22" t="s">
        <v>1149</v>
      </c>
      <c r="F105" s="22" t="s">
        <v>1504</v>
      </c>
      <c r="I105" s="1" t="s">
        <v>282</v>
      </c>
      <c r="J105" s="33">
        <v>28084</v>
      </c>
      <c r="K105" s="33">
        <f t="shared" si="57"/>
        <v>21091.086639352743</v>
      </c>
      <c r="L105" s="33">
        <v>1815</v>
      </c>
      <c r="M105" s="33">
        <f t="shared" si="58"/>
        <v>1</v>
      </c>
      <c r="N105" s="32">
        <v>0</v>
      </c>
      <c r="O105" s="33" t="s">
        <v>11</v>
      </c>
      <c r="P105" s="33" t="str">
        <f t="shared" si="34"/>
        <v/>
      </c>
      <c r="Q105" s="36">
        <f t="shared" si="35"/>
        <v>2.0204761904761908</v>
      </c>
      <c r="R105" s="6">
        <f t="shared" si="36"/>
        <v>3.3053235119047621</v>
      </c>
      <c r="S105" s="6">
        <f t="shared" si="37"/>
        <v>0</v>
      </c>
      <c r="T105" s="6">
        <f t="shared" si="59"/>
        <v>1.2848473214285714</v>
      </c>
      <c r="U105" s="6">
        <f t="shared" si="38"/>
        <v>3.3053235119047621</v>
      </c>
      <c r="V105" s="6">
        <f t="shared" si="39"/>
        <v>3.76125</v>
      </c>
      <c r="W105" s="6">
        <f t="shared" si="40"/>
        <v>4.9629226190476192</v>
      </c>
      <c r="X105" s="6">
        <f t="shared" si="41"/>
        <v>0</v>
      </c>
      <c r="Y105" s="6">
        <f t="shared" si="60"/>
        <v>1.2016726190476192</v>
      </c>
      <c r="Z105" s="6">
        <f t="shared" si="42"/>
        <v>4.9629226190476192</v>
      </c>
      <c r="AA105" s="4">
        <f t="shared" si="43"/>
        <v>1.3333333333333333</v>
      </c>
      <c r="AB105" s="44">
        <f t="shared" si="44"/>
        <v>2</v>
      </c>
      <c r="AC105" s="6">
        <f t="shared" si="45"/>
        <v>0.16666666666666666</v>
      </c>
      <c r="AD105" s="4">
        <f t="shared" si="61"/>
        <v>0</v>
      </c>
      <c r="AF105" s="4">
        <f t="shared" si="46"/>
        <v>0</v>
      </c>
      <c r="AG105" s="4">
        <f t="shared" si="47"/>
        <v>0</v>
      </c>
      <c r="AH105" s="4">
        <f t="shared" si="62"/>
        <v>0</v>
      </c>
      <c r="AI105" s="4">
        <f t="shared" si="48"/>
        <v>912241.59821428568</v>
      </c>
      <c r="AJ105" s="4">
        <f t="shared" si="49"/>
        <v>356470.65474642866</v>
      </c>
      <c r="AK105" s="4">
        <f t="shared" si="50"/>
        <v>365132.79999999993</v>
      </c>
      <c r="AL105" s="4">
        <f t="shared" si="51"/>
        <v>84000</v>
      </c>
      <c r="AM105" s="4">
        <f t="shared" si="52"/>
        <v>11959.366666666665</v>
      </c>
      <c r="AN105" s="4">
        <f t="shared" si="53"/>
        <v>21450</v>
      </c>
      <c r="AO105" s="4">
        <f t="shared" si="54"/>
        <v>126396.59999999998</v>
      </c>
      <c r="AP105" s="4">
        <v>0</v>
      </c>
      <c r="AQ105" s="4">
        <v>0</v>
      </c>
      <c r="AR105" s="4">
        <f t="shared" si="55"/>
        <v>0</v>
      </c>
      <c r="AS105" s="4">
        <f t="shared" si="63"/>
        <v>1877651.0196273811</v>
      </c>
      <c r="AT105" s="4">
        <v>0</v>
      </c>
      <c r="AU105" s="4">
        <f t="shared" si="64"/>
        <v>1877651.0196273811</v>
      </c>
      <c r="AV105" s="18">
        <f t="shared" si="65"/>
        <v>1</v>
      </c>
      <c r="AW105" s="105"/>
      <c r="AX105" s="103"/>
      <c r="AY105" s="107">
        <f t="shared" si="56"/>
        <v>1877651.0196273811</v>
      </c>
      <c r="AZ105" s="7"/>
      <c r="BA105" s="7"/>
      <c r="BB105" s="7"/>
      <c r="BC105" s="7"/>
      <c r="BD105" s="7"/>
      <c r="BE105" s="7"/>
      <c r="BF105" s="7"/>
    </row>
    <row r="106" spans="1:58" x14ac:dyDescent="0.25">
      <c r="A106" s="22" t="s">
        <v>597</v>
      </c>
      <c r="B106" s="23">
        <v>59</v>
      </c>
      <c r="C106" s="22" t="s">
        <v>1599</v>
      </c>
      <c r="D106" s="48">
        <v>590000436</v>
      </c>
      <c r="E106" s="22" t="s">
        <v>1150</v>
      </c>
      <c r="F106" s="22" t="s">
        <v>1504</v>
      </c>
      <c r="I106" s="1" t="s">
        <v>281</v>
      </c>
      <c r="J106" s="33">
        <v>12318</v>
      </c>
      <c r="K106" s="33">
        <f t="shared" si="57"/>
        <v>9250.819157653721</v>
      </c>
      <c r="L106" s="33">
        <v>0</v>
      </c>
      <c r="M106" s="33">
        <f t="shared" si="58"/>
        <v>1</v>
      </c>
      <c r="N106" s="32">
        <v>0</v>
      </c>
      <c r="O106" s="33" t="s">
        <v>16</v>
      </c>
      <c r="P106" s="33" t="str">
        <f t="shared" si="34"/>
        <v/>
      </c>
      <c r="Q106" s="36">
        <f t="shared" si="35"/>
        <v>1.0820238095238095</v>
      </c>
      <c r="R106" s="6">
        <f t="shared" si="36"/>
        <v>0</v>
      </c>
      <c r="S106" s="6">
        <f t="shared" si="37"/>
        <v>0</v>
      </c>
      <c r="T106" s="6">
        <f t="shared" si="59"/>
        <v>0</v>
      </c>
      <c r="U106" s="6">
        <f t="shared" si="38"/>
        <v>1.0820238095238095</v>
      </c>
      <c r="V106" s="6">
        <f t="shared" si="39"/>
        <v>1.6497321428571428</v>
      </c>
      <c r="W106" s="6">
        <f t="shared" si="40"/>
        <v>0</v>
      </c>
      <c r="X106" s="6">
        <f t="shared" si="41"/>
        <v>0</v>
      </c>
      <c r="Y106" s="6">
        <f t="shared" si="60"/>
        <v>0</v>
      </c>
      <c r="Z106" s="6">
        <f t="shared" si="42"/>
        <v>1.6497321428571428</v>
      </c>
      <c r="AA106" s="4">
        <f t="shared" si="43"/>
        <v>0</v>
      </c>
      <c r="AB106" s="44">
        <f t="shared" si="44"/>
        <v>0</v>
      </c>
      <c r="AC106" s="6">
        <f t="shared" si="45"/>
        <v>0</v>
      </c>
      <c r="AD106" s="4">
        <f t="shared" si="61"/>
        <v>0</v>
      </c>
      <c r="AF106" s="4">
        <f t="shared" si="46"/>
        <v>0</v>
      </c>
      <c r="AG106" s="4">
        <f t="shared" si="47"/>
        <v>0</v>
      </c>
      <c r="AH106" s="4">
        <f t="shared" si="62"/>
        <v>0</v>
      </c>
      <c r="AI106" s="4">
        <f t="shared" si="48"/>
        <v>0</v>
      </c>
      <c r="AJ106" s="4">
        <f t="shared" si="49"/>
        <v>0</v>
      </c>
      <c r="AK106" s="4">
        <f t="shared" si="50"/>
        <v>0</v>
      </c>
      <c r="AL106" s="4">
        <f t="shared" si="51"/>
        <v>0</v>
      </c>
      <c r="AM106" s="4">
        <f t="shared" si="52"/>
        <v>0</v>
      </c>
      <c r="AN106" s="4">
        <f t="shared" si="53"/>
        <v>0</v>
      </c>
      <c r="AO106" s="4">
        <f t="shared" si="54"/>
        <v>0</v>
      </c>
      <c r="AP106" s="4">
        <v>0</v>
      </c>
      <c r="AQ106" s="4">
        <v>0</v>
      </c>
      <c r="AR106" s="4">
        <f t="shared" si="55"/>
        <v>0</v>
      </c>
      <c r="AS106" s="4">
        <f t="shared" si="63"/>
        <v>0</v>
      </c>
      <c r="AT106" s="4">
        <v>0</v>
      </c>
      <c r="AU106" s="4">
        <f t="shared" si="64"/>
        <v>0</v>
      </c>
      <c r="AV106" s="18">
        <f t="shared" si="65"/>
        <v>0</v>
      </c>
      <c r="AW106" s="105"/>
      <c r="AX106" s="103"/>
      <c r="AY106" s="107">
        <f t="shared" si="56"/>
        <v>0</v>
      </c>
      <c r="AZ106" s="7"/>
      <c r="BA106" s="7"/>
      <c r="BB106" s="7"/>
      <c r="BC106" s="7"/>
      <c r="BD106" s="7"/>
      <c r="BE106" s="7"/>
      <c r="BF106" s="7"/>
    </row>
    <row r="107" spans="1:58" x14ac:dyDescent="0.25">
      <c r="A107" s="22" t="s">
        <v>597</v>
      </c>
      <c r="B107" s="23">
        <v>59</v>
      </c>
      <c r="C107" s="22" t="s">
        <v>685</v>
      </c>
      <c r="D107" s="48">
        <v>590000469</v>
      </c>
      <c r="E107" s="22" t="s">
        <v>1152</v>
      </c>
      <c r="F107" s="22" t="s">
        <v>1504</v>
      </c>
      <c r="I107" s="1" t="s">
        <v>280</v>
      </c>
      <c r="J107" s="33">
        <v>14624</v>
      </c>
      <c r="K107" s="33">
        <f t="shared" si="57"/>
        <v>10982.625374373114</v>
      </c>
      <c r="L107" s="33">
        <v>622</v>
      </c>
      <c r="M107" s="33">
        <f t="shared" si="58"/>
        <v>1</v>
      </c>
      <c r="N107" s="32">
        <v>0</v>
      </c>
      <c r="O107" s="33" t="s">
        <v>11</v>
      </c>
      <c r="P107" s="33" t="str">
        <f t="shared" si="34"/>
        <v>Faible activité</v>
      </c>
      <c r="Q107" s="36">
        <f t="shared" si="35"/>
        <v>1.2192857142857143</v>
      </c>
      <c r="R107" s="6">
        <f t="shared" si="36"/>
        <v>2</v>
      </c>
      <c r="S107" s="6">
        <f t="shared" si="37"/>
        <v>0</v>
      </c>
      <c r="T107" s="6">
        <f t="shared" si="59"/>
        <v>0.78071428571428569</v>
      </c>
      <c r="U107" s="6">
        <f t="shared" si="38"/>
        <v>2</v>
      </c>
      <c r="V107" s="6">
        <f t="shared" si="39"/>
        <v>1.9585714285714284</v>
      </c>
      <c r="W107" s="6">
        <f t="shared" si="40"/>
        <v>2.5530119047619046</v>
      </c>
      <c r="X107" s="6">
        <f t="shared" si="41"/>
        <v>0</v>
      </c>
      <c r="Y107" s="6">
        <f t="shared" si="60"/>
        <v>0.59444047619047624</v>
      </c>
      <c r="Z107" s="6">
        <f t="shared" si="42"/>
        <v>2.5530119047619046</v>
      </c>
      <c r="AA107" s="4">
        <f t="shared" si="43"/>
        <v>1</v>
      </c>
      <c r="AB107" s="44">
        <f t="shared" si="44"/>
        <v>1</v>
      </c>
      <c r="AC107" s="6">
        <f t="shared" si="45"/>
        <v>0.125</v>
      </c>
      <c r="AD107" s="4">
        <f t="shared" si="61"/>
        <v>0</v>
      </c>
      <c r="AF107" s="4">
        <f t="shared" si="46"/>
        <v>0</v>
      </c>
      <c r="AG107" s="4">
        <f t="shared" si="47"/>
        <v>-100000</v>
      </c>
      <c r="AH107" s="4">
        <f t="shared" si="62"/>
        <v>-100000</v>
      </c>
      <c r="AI107" s="4">
        <f t="shared" si="48"/>
        <v>454307.14285714284</v>
      </c>
      <c r="AJ107" s="4">
        <f t="shared" si="49"/>
        <v>176338.03283571432</v>
      </c>
      <c r="AK107" s="4">
        <f t="shared" si="50"/>
        <v>273849.59999999998</v>
      </c>
      <c r="AL107" s="4">
        <f t="shared" si="51"/>
        <v>42000</v>
      </c>
      <c r="AM107" s="4">
        <f t="shared" si="52"/>
        <v>8969.5249999999996</v>
      </c>
      <c r="AN107" s="4">
        <f t="shared" si="53"/>
        <v>7350.909090909091</v>
      </c>
      <c r="AO107" s="4">
        <f t="shared" si="54"/>
        <v>0</v>
      </c>
      <c r="AP107" s="4">
        <v>0</v>
      </c>
      <c r="AQ107" s="4">
        <v>0</v>
      </c>
      <c r="AR107" s="4">
        <f t="shared" si="55"/>
        <v>0</v>
      </c>
      <c r="AS107" s="4">
        <f t="shared" si="63"/>
        <v>962815.20978376619</v>
      </c>
      <c r="AT107" s="4">
        <v>0</v>
      </c>
      <c r="AU107" s="4">
        <f t="shared" si="64"/>
        <v>962815.20978376619</v>
      </c>
      <c r="AV107" s="18">
        <f t="shared" si="65"/>
        <v>1</v>
      </c>
      <c r="AW107" s="105"/>
      <c r="AX107" s="103"/>
      <c r="AY107" s="107">
        <f t="shared" si="56"/>
        <v>962815.20978376619</v>
      </c>
      <c r="AZ107" s="7"/>
      <c r="BA107" s="7"/>
      <c r="BB107" s="7"/>
      <c r="BC107" s="7"/>
      <c r="BD107" s="7"/>
      <c r="BE107" s="7"/>
      <c r="BF107" s="7"/>
    </row>
    <row r="108" spans="1:58" x14ac:dyDescent="0.25">
      <c r="A108" s="22" t="s">
        <v>597</v>
      </c>
      <c r="B108" s="23">
        <v>59</v>
      </c>
      <c r="C108" s="22" t="s">
        <v>1600</v>
      </c>
      <c r="D108" s="48">
        <v>590000535</v>
      </c>
      <c r="E108" s="22" t="s">
        <v>1153</v>
      </c>
      <c r="F108" s="22" t="s">
        <v>1504</v>
      </c>
      <c r="I108" s="1" t="s">
        <v>279</v>
      </c>
      <c r="J108" s="33">
        <v>53385</v>
      </c>
      <c r="K108" s="33">
        <f t="shared" si="57"/>
        <v>40092.140017157326</v>
      </c>
      <c r="L108" s="33">
        <v>2681</v>
      </c>
      <c r="M108" s="33">
        <f t="shared" si="58"/>
        <v>1</v>
      </c>
      <c r="N108" s="32">
        <v>0</v>
      </c>
      <c r="O108" s="33" t="s">
        <v>11</v>
      </c>
      <c r="P108" s="33" t="str">
        <f t="shared" si="34"/>
        <v/>
      </c>
      <c r="Q108" s="36">
        <f t="shared" si="35"/>
        <v>3.5264880952380957</v>
      </c>
      <c r="R108" s="6">
        <f t="shared" si="36"/>
        <v>5.2774349404761898</v>
      </c>
      <c r="S108" s="6">
        <f t="shared" si="37"/>
        <v>0</v>
      </c>
      <c r="T108" s="6">
        <f t="shared" si="59"/>
        <v>1.7509468452380941</v>
      </c>
      <c r="U108" s="6">
        <f t="shared" si="38"/>
        <v>5.2774349404761898</v>
      </c>
      <c r="V108" s="6">
        <f t="shared" si="39"/>
        <v>7.1497767857142849</v>
      </c>
      <c r="W108" s="6">
        <f t="shared" si="40"/>
        <v>8.468690476190476</v>
      </c>
      <c r="X108" s="6">
        <f t="shared" si="41"/>
        <v>0</v>
      </c>
      <c r="Y108" s="6">
        <f t="shared" si="60"/>
        <v>1.3189136904761911</v>
      </c>
      <c r="Z108" s="6">
        <f t="shared" si="42"/>
        <v>8.468690476190476</v>
      </c>
      <c r="AA108" s="4">
        <f t="shared" si="43"/>
        <v>1.6666666666666665</v>
      </c>
      <c r="AB108" s="44">
        <f t="shared" si="44"/>
        <v>2</v>
      </c>
      <c r="AC108" s="6">
        <f t="shared" si="45"/>
        <v>0.20833333333333331</v>
      </c>
      <c r="AD108" s="4">
        <f t="shared" si="61"/>
        <v>0</v>
      </c>
      <c r="AF108" s="4">
        <f t="shared" si="46"/>
        <v>0</v>
      </c>
      <c r="AG108" s="4">
        <f t="shared" si="47"/>
        <v>0</v>
      </c>
      <c r="AH108" s="4">
        <f t="shared" si="62"/>
        <v>0</v>
      </c>
      <c r="AI108" s="4">
        <f t="shared" si="48"/>
        <v>1243172.2601190468</v>
      </c>
      <c r="AJ108" s="4">
        <f t="shared" si="49"/>
        <v>391249.67927678593</v>
      </c>
      <c r="AK108" s="4">
        <f t="shared" si="50"/>
        <v>456415.99999999994</v>
      </c>
      <c r="AL108" s="4">
        <f t="shared" si="51"/>
        <v>84000</v>
      </c>
      <c r="AM108" s="4">
        <f t="shared" si="52"/>
        <v>14949.208333333332</v>
      </c>
      <c r="AN108" s="4">
        <f t="shared" si="53"/>
        <v>31684.545454545456</v>
      </c>
      <c r="AO108" s="4">
        <f t="shared" si="54"/>
        <v>186704.83999999997</v>
      </c>
      <c r="AP108" s="4">
        <v>0</v>
      </c>
      <c r="AQ108" s="4">
        <v>0</v>
      </c>
      <c r="AR108" s="4">
        <f t="shared" si="55"/>
        <v>0</v>
      </c>
      <c r="AS108" s="4">
        <f t="shared" si="63"/>
        <v>2408176.5331837116</v>
      </c>
      <c r="AT108" s="4">
        <v>0</v>
      </c>
      <c r="AU108" s="4">
        <f t="shared" si="64"/>
        <v>2408176.5331837116</v>
      </c>
      <c r="AV108" s="18">
        <f t="shared" si="65"/>
        <v>1</v>
      </c>
      <c r="AW108" s="105"/>
      <c r="AX108" s="103"/>
      <c r="AY108" s="107">
        <f t="shared" si="56"/>
        <v>2408176.5331837116</v>
      </c>
      <c r="AZ108" s="7"/>
      <c r="BA108" s="7"/>
      <c r="BB108" s="7"/>
      <c r="BC108" s="7"/>
      <c r="BD108" s="7"/>
      <c r="BE108" s="7"/>
      <c r="BF108" s="7"/>
    </row>
    <row r="109" spans="1:58" x14ac:dyDescent="0.25">
      <c r="A109" s="22" t="s">
        <v>597</v>
      </c>
      <c r="B109" s="23">
        <v>59</v>
      </c>
      <c r="C109" s="22" t="s">
        <v>686</v>
      </c>
      <c r="D109" s="48">
        <v>590000592</v>
      </c>
      <c r="E109" s="22" t="s">
        <v>1157</v>
      </c>
      <c r="F109" s="22" t="s">
        <v>1504</v>
      </c>
      <c r="I109" s="1" t="s">
        <v>277</v>
      </c>
      <c r="J109" s="33">
        <v>27278</v>
      </c>
      <c r="K109" s="33">
        <f t="shared" si="57"/>
        <v>20485.780563604334</v>
      </c>
      <c r="L109" s="33">
        <v>0</v>
      </c>
      <c r="M109" s="33">
        <f t="shared" si="58"/>
        <v>1</v>
      </c>
      <c r="N109" s="32">
        <v>0</v>
      </c>
      <c r="O109" s="33" t="s">
        <v>16</v>
      </c>
      <c r="P109" s="33" t="str">
        <f t="shared" si="34"/>
        <v/>
      </c>
      <c r="Q109" s="36">
        <f t="shared" si="35"/>
        <v>1.9725000000000004</v>
      </c>
      <c r="R109" s="6">
        <f t="shared" si="36"/>
        <v>0</v>
      </c>
      <c r="S109" s="6">
        <f t="shared" si="37"/>
        <v>0</v>
      </c>
      <c r="T109" s="6">
        <f t="shared" si="59"/>
        <v>0</v>
      </c>
      <c r="U109" s="6">
        <f t="shared" si="38"/>
        <v>1.9725000000000004</v>
      </c>
      <c r="V109" s="6">
        <f t="shared" si="39"/>
        <v>3.6533035714285713</v>
      </c>
      <c r="W109" s="6">
        <f t="shared" si="40"/>
        <v>0</v>
      </c>
      <c r="X109" s="6">
        <f t="shared" si="41"/>
        <v>0</v>
      </c>
      <c r="Y109" s="6">
        <f t="shared" si="60"/>
        <v>0</v>
      </c>
      <c r="Z109" s="6">
        <f t="shared" si="42"/>
        <v>3.6533035714285713</v>
      </c>
      <c r="AA109" s="4">
        <f t="shared" si="43"/>
        <v>0</v>
      </c>
      <c r="AB109" s="44">
        <f t="shared" si="44"/>
        <v>0</v>
      </c>
      <c r="AC109" s="6">
        <f t="shared" si="45"/>
        <v>0</v>
      </c>
      <c r="AD109" s="4">
        <f t="shared" si="61"/>
        <v>0</v>
      </c>
      <c r="AF109" s="4">
        <f t="shared" si="46"/>
        <v>0</v>
      </c>
      <c r="AG109" s="4">
        <f t="shared" si="47"/>
        <v>0</v>
      </c>
      <c r="AH109" s="4">
        <f t="shared" si="62"/>
        <v>0</v>
      </c>
      <c r="AI109" s="4">
        <f t="shared" si="48"/>
        <v>0</v>
      </c>
      <c r="AJ109" s="4">
        <f t="shared" si="49"/>
        <v>0</v>
      </c>
      <c r="AK109" s="4">
        <f t="shared" si="50"/>
        <v>0</v>
      </c>
      <c r="AL109" s="4">
        <f t="shared" si="51"/>
        <v>0</v>
      </c>
      <c r="AM109" s="4">
        <f t="shared" si="52"/>
        <v>0</v>
      </c>
      <c r="AN109" s="4">
        <f t="shared" si="53"/>
        <v>0</v>
      </c>
      <c r="AO109" s="4">
        <f t="shared" si="54"/>
        <v>0</v>
      </c>
      <c r="AP109" s="4">
        <v>0</v>
      </c>
      <c r="AQ109" s="4">
        <v>0</v>
      </c>
      <c r="AR109" s="4">
        <f t="shared" si="55"/>
        <v>0</v>
      </c>
      <c r="AS109" s="4">
        <f t="shared" si="63"/>
        <v>0</v>
      </c>
      <c r="AT109" s="4">
        <v>0</v>
      </c>
      <c r="AU109" s="4">
        <f t="shared" si="64"/>
        <v>0</v>
      </c>
      <c r="AV109" s="18">
        <f t="shared" si="65"/>
        <v>0</v>
      </c>
      <c r="AW109" s="105"/>
      <c r="AX109" s="103"/>
      <c r="AY109" s="107">
        <f t="shared" si="56"/>
        <v>0</v>
      </c>
      <c r="AZ109" s="7"/>
      <c r="BA109" s="7"/>
      <c r="BB109" s="7"/>
      <c r="BC109" s="7"/>
      <c r="BD109" s="7"/>
      <c r="BE109" s="7"/>
      <c r="BF109" s="7"/>
    </row>
    <row r="110" spans="1:58" x14ac:dyDescent="0.25">
      <c r="A110" s="22" t="s">
        <v>597</v>
      </c>
      <c r="B110" s="23">
        <v>59</v>
      </c>
      <c r="C110" s="22" t="s">
        <v>687</v>
      </c>
      <c r="D110" s="48">
        <v>590000618</v>
      </c>
      <c r="E110" s="22" t="s">
        <v>1158</v>
      </c>
      <c r="F110" s="22" t="s">
        <v>1504</v>
      </c>
      <c r="I110" s="1" t="s">
        <v>276</v>
      </c>
      <c r="J110" s="33">
        <v>75903</v>
      </c>
      <c r="K110" s="33">
        <f t="shared" si="57"/>
        <v>57003.160133413738</v>
      </c>
      <c r="L110" s="33">
        <v>5502</v>
      </c>
      <c r="M110" s="33">
        <f t="shared" si="58"/>
        <v>1</v>
      </c>
      <c r="N110" s="32">
        <v>0</v>
      </c>
      <c r="O110" s="33" t="s">
        <v>11</v>
      </c>
      <c r="P110" s="33" t="str">
        <f t="shared" si="34"/>
        <v/>
      </c>
      <c r="Q110" s="36">
        <f t="shared" si="35"/>
        <v>4.8668452380952383</v>
      </c>
      <c r="R110" s="6">
        <f t="shared" si="36"/>
        <v>7.8865300000000005</v>
      </c>
      <c r="S110" s="6">
        <f t="shared" si="37"/>
        <v>0</v>
      </c>
      <c r="T110" s="6">
        <f t="shared" si="59"/>
        <v>3.0196847619047622</v>
      </c>
      <c r="U110" s="6">
        <f t="shared" si="38"/>
        <v>7.8865300000000005</v>
      </c>
      <c r="V110" s="6">
        <f t="shared" si="39"/>
        <v>10.165580357142856</v>
      </c>
      <c r="W110" s="6">
        <f t="shared" si="40"/>
        <v>13.11432738095238</v>
      </c>
      <c r="X110" s="6">
        <f t="shared" si="41"/>
        <v>0</v>
      </c>
      <c r="Y110" s="6">
        <f t="shared" si="60"/>
        <v>2.9487470238095241</v>
      </c>
      <c r="Z110" s="6">
        <f t="shared" si="42"/>
        <v>13.11432738095238</v>
      </c>
      <c r="AA110" s="4">
        <f t="shared" si="43"/>
        <v>3</v>
      </c>
      <c r="AB110" s="44">
        <f t="shared" si="44"/>
        <v>3</v>
      </c>
      <c r="AC110" s="6">
        <f t="shared" si="45"/>
        <v>0.375</v>
      </c>
      <c r="AD110" s="4">
        <f t="shared" si="61"/>
        <v>1</v>
      </c>
      <c r="AF110" s="4">
        <f t="shared" si="46"/>
        <v>0</v>
      </c>
      <c r="AG110" s="4">
        <f t="shared" si="47"/>
        <v>0</v>
      </c>
      <c r="AH110" s="4">
        <f t="shared" si="62"/>
        <v>0</v>
      </c>
      <c r="AI110" s="4">
        <f t="shared" si="48"/>
        <v>2143976.1809523813</v>
      </c>
      <c r="AJ110" s="4">
        <f t="shared" si="49"/>
        <v>874732.24037678586</v>
      </c>
      <c r="AK110" s="4">
        <f t="shared" si="50"/>
        <v>821548.79999999993</v>
      </c>
      <c r="AL110" s="4">
        <f t="shared" si="51"/>
        <v>126000</v>
      </c>
      <c r="AM110" s="4">
        <f t="shared" si="52"/>
        <v>26908.574999999997</v>
      </c>
      <c r="AN110" s="4">
        <f t="shared" si="53"/>
        <v>65023.636363636368</v>
      </c>
      <c r="AO110" s="4">
        <f t="shared" si="54"/>
        <v>383159.27999999991</v>
      </c>
      <c r="AP110" s="4">
        <v>0</v>
      </c>
      <c r="AQ110" s="4">
        <v>0</v>
      </c>
      <c r="AR110" s="4">
        <f t="shared" si="55"/>
        <v>678823.02517444815</v>
      </c>
      <c r="AS110" s="4">
        <f t="shared" si="63"/>
        <v>5120171.737867252</v>
      </c>
      <c r="AT110" s="4">
        <v>0</v>
      </c>
      <c r="AU110" s="4">
        <f t="shared" si="64"/>
        <v>5120171.737867252</v>
      </c>
      <c r="AV110" s="18">
        <f t="shared" si="65"/>
        <v>1</v>
      </c>
      <c r="AW110" s="105"/>
      <c r="AX110" s="103"/>
      <c r="AY110" s="107">
        <f t="shared" si="56"/>
        <v>5120171.737867252</v>
      </c>
      <c r="AZ110" s="7"/>
      <c r="BA110" s="7"/>
      <c r="BB110" s="7"/>
      <c r="BC110" s="7"/>
      <c r="BD110" s="7"/>
      <c r="BE110" s="7"/>
      <c r="BF110" s="7"/>
    </row>
    <row r="111" spans="1:58" x14ac:dyDescent="0.25">
      <c r="A111" s="22" t="s">
        <v>597</v>
      </c>
      <c r="B111" s="23">
        <v>59</v>
      </c>
      <c r="C111" s="22" t="s">
        <v>688</v>
      </c>
      <c r="D111" s="48">
        <v>590000758</v>
      </c>
      <c r="E111" s="22" t="s">
        <v>1161</v>
      </c>
      <c r="F111" s="22" t="s">
        <v>1504</v>
      </c>
      <c r="I111" s="1" t="s">
        <v>274</v>
      </c>
      <c r="J111" s="33">
        <v>32037</v>
      </c>
      <c r="K111" s="33">
        <f t="shared" si="57"/>
        <v>24059.790010858276</v>
      </c>
      <c r="L111" s="33">
        <v>1827</v>
      </c>
      <c r="M111" s="33">
        <f t="shared" si="58"/>
        <v>1</v>
      </c>
      <c r="N111" s="32">
        <v>0</v>
      </c>
      <c r="O111" s="33" t="s">
        <v>11</v>
      </c>
      <c r="P111" s="33" t="str">
        <f t="shared" si="34"/>
        <v/>
      </c>
      <c r="Q111" s="36">
        <f t="shared" si="35"/>
        <v>2.2557738095238098</v>
      </c>
      <c r="R111" s="6">
        <f t="shared" si="36"/>
        <v>3.5620898214285717</v>
      </c>
      <c r="S111" s="6">
        <f t="shared" si="37"/>
        <v>0</v>
      </c>
      <c r="T111" s="6">
        <f t="shared" si="59"/>
        <v>1.3063160119047619</v>
      </c>
      <c r="U111" s="6">
        <f t="shared" si="38"/>
        <v>3.5620898214285717</v>
      </c>
      <c r="V111" s="6">
        <f t="shared" si="39"/>
        <v>4.2906696428571429</v>
      </c>
      <c r="W111" s="6">
        <f t="shared" si="40"/>
        <v>5.4189166666666662</v>
      </c>
      <c r="X111" s="6">
        <f t="shared" si="41"/>
        <v>0</v>
      </c>
      <c r="Y111" s="6">
        <f t="shared" si="60"/>
        <v>1.1282470238095232</v>
      </c>
      <c r="Z111" s="6">
        <f t="shared" si="42"/>
        <v>5.4189166666666662</v>
      </c>
      <c r="AA111" s="4">
        <f t="shared" si="43"/>
        <v>1.3333333333333333</v>
      </c>
      <c r="AB111" s="44">
        <f t="shared" si="44"/>
        <v>2</v>
      </c>
      <c r="AC111" s="6">
        <f t="shared" si="45"/>
        <v>0.16666666666666666</v>
      </c>
      <c r="AD111" s="4">
        <f t="shared" si="61"/>
        <v>0</v>
      </c>
      <c r="AF111" s="4">
        <f t="shared" si="46"/>
        <v>0</v>
      </c>
      <c r="AG111" s="4">
        <f t="shared" si="47"/>
        <v>0</v>
      </c>
      <c r="AH111" s="4">
        <f t="shared" si="62"/>
        <v>0</v>
      </c>
      <c r="AI111" s="4">
        <f t="shared" si="48"/>
        <v>927484.36845238088</v>
      </c>
      <c r="AJ111" s="4">
        <f t="shared" si="49"/>
        <v>334689.28967678559</v>
      </c>
      <c r="AK111" s="4">
        <f t="shared" si="50"/>
        <v>365132.79999999993</v>
      </c>
      <c r="AL111" s="4">
        <f t="shared" si="51"/>
        <v>84000</v>
      </c>
      <c r="AM111" s="4">
        <f t="shared" si="52"/>
        <v>11959.366666666665</v>
      </c>
      <c r="AN111" s="4">
        <f t="shared" si="53"/>
        <v>21591.818181818184</v>
      </c>
      <c r="AO111" s="4">
        <f t="shared" si="54"/>
        <v>127232.27999999997</v>
      </c>
      <c r="AP111" s="4">
        <v>0</v>
      </c>
      <c r="AQ111" s="4">
        <v>0</v>
      </c>
      <c r="AR111" s="4">
        <f t="shared" si="55"/>
        <v>0</v>
      </c>
      <c r="AS111" s="4">
        <f t="shared" si="63"/>
        <v>1872089.922977651</v>
      </c>
      <c r="AT111" s="4">
        <v>0</v>
      </c>
      <c r="AU111" s="4">
        <f t="shared" si="64"/>
        <v>1872089.922977651</v>
      </c>
      <c r="AV111" s="18">
        <f t="shared" si="65"/>
        <v>1</v>
      </c>
      <c r="AW111" s="105"/>
      <c r="AX111" s="103"/>
      <c r="AY111" s="107">
        <f t="shared" si="56"/>
        <v>1872089.922977651</v>
      </c>
      <c r="AZ111" s="7"/>
      <c r="BA111" s="7"/>
      <c r="BB111" s="7"/>
      <c r="BC111" s="7"/>
      <c r="BD111" s="7"/>
      <c r="BE111" s="7"/>
      <c r="BF111" s="7"/>
    </row>
    <row r="112" spans="1:58" x14ac:dyDescent="0.25">
      <c r="A112" s="22" t="s">
        <v>597</v>
      </c>
      <c r="B112" s="23">
        <v>59</v>
      </c>
      <c r="C112" s="22" t="s">
        <v>689</v>
      </c>
      <c r="D112" s="48">
        <v>590000774</v>
      </c>
      <c r="E112" s="22" t="s">
        <v>1162</v>
      </c>
      <c r="F112" s="22" t="s">
        <v>1504</v>
      </c>
      <c r="I112" s="1" t="s">
        <v>273</v>
      </c>
      <c r="J112" s="33">
        <v>15336</v>
      </c>
      <c r="K112" s="33">
        <f t="shared" si="57"/>
        <v>11517.337441287342</v>
      </c>
      <c r="L112" s="33">
        <v>0</v>
      </c>
      <c r="M112" s="33">
        <f t="shared" si="58"/>
        <v>1</v>
      </c>
      <c r="N112" s="32">
        <v>0</v>
      </c>
      <c r="O112" s="33" t="s">
        <v>16</v>
      </c>
      <c r="P112" s="33" t="str">
        <f t="shared" si="34"/>
        <v/>
      </c>
      <c r="Q112" s="36">
        <f t="shared" si="35"/>
        <v>1.2616666666666667</v>
      </c>
      <c r="R112" s="6">
        <f t="shared" si="36"/>
        <v>0</v>
      </c>
      <c r="S112" s="6">
        <f t="shared" si="37"/>
        <v>0</v>
      </c>
      <c r="T112" s="6">
        <f t="shared" si="59"/>
        <v>0</v>
      </c>
      <c r="U112" s="6">
        <f t="shared" si="38"/>
        <v>1.2616666666666667</v>
      </c>
      <c r="V112" s="6">
        <f t="shared" si="39"/>
        <v>2.0539285714285715</v>
      </c>
      <c r="W112" s="6">
        <f t="shared" si="40"/>
        <v>0</v>
      </c>
      <c r="X112" s="6">
        <f t="shared" si="41"/>
        <v>0</v>
      </c>
      <c r="Y112" s="6">
        <f t="shared" si="60"/>
        <v>0</v>
      </c>
      <c r="Z112" s="6">
        <f t="shared" si="42"/>
        <v>2.0539285714285715</v>
      </c>
      <c r="AA112" s="4">
        <f t="shared" si="43"/>
        <v>0</v>
      </c>
      <c r="AB112" s="44">
        <f t="shared" si="44"/>
        <v>0</v>
      </c>
      <c r="AC112" s="6">
        <f t="shared" si="45"/>
        <v>0</v>
      </c>
      <c r="AD112" s="4">
        <f t="shared" si="61"/>
        <v>0</v>
      </c>
      <c r="AF112" s="4">
        <f t="shared" si="46"/>
        <v>0</v>
      </c>
      <c r="AG112" s="4">
        <f t="shared" si="47"/>
        <v>0</v>
      </c>
      <c r="AH112" s="4">
        <f t="shared" si="62"/>
        <v>0</v>
      </c>
      <c r="AI112" s="4">
        <f t="shared" si="48"/>
        <v>0</v>
      </c>
      <c r="AJ112" s="4">
        <f t="shared" si="49"/>
        <v>0</v>
      </c>
      <c r="AK112" s="4">
        <f t="shared" si="50"/>
        <v>0</v>
      </c>
      <c r="AL112" s="4">
        <f t="shared" si="51"/>
        <v>0</v>
      </c>
      <c r="AM112" s="4">
        <f t="shared" si="52"/>
        <v>0</v>
      </c>
      <c r="AN112" s="4">
        <f t="shared" si="53"/>
        <v>0</v>
      </c>
      <c r="AO112" s="4">
        <f t="shared" si="54"/>
        <v>0</v>
      </c>
      <c r="AP112" s="4">
        <v>0</v>
      </c>
      <c r="AQ112" s="4">
        <v>0</v>
      </c>
      <c r="AR112" s="4">
        <f t="shared" si="55"/>
        <v>0</v>
      </c>
      <c r="AS112" s="4">
        <f t="shared" si="63"/>
        <v>0</v>
      </c>
      <c r="AT112" s="4">
        <v>0</v>
      </c>
      <c r="AU112" s="4">
        <f t="shared" si="64"/>
        <v>0</v>
      </c>
      <c r="AV112" s="18">
        <f t="shared" si="65"/>
        <v>0</v>
      </c>
      <c r="AW112" s="105"/>
      <c r="AX112" s="103"/>
      <c r="AY112" s="107">
        <f t="shared" si="56"/>
        <v>0</v>
      </c>
      <c r="AZ112" s="7"/>
      <c r="BA112" s="7"/>
      <c r="BB112" s="7"/>
      <c r="BC112" s="7"/>
      <c r="BD112" s="7"/>
      <c r="BE112" s="7"/>
      <c r="BF112" s="7"/>
    </row>
    <row r="113" spans="1:58" x14ac:dyDescent="0.25">
      <c r="A113" s="22" t="s">
        <v>597</v>
      </c>
      <c r="B113" s="23">
        <v>59</v>
      </c>
      <c r="C113" s="22" t="s">
        <v>1601</v>
      </c>
      <c r="D113" s="48">
        <v>590001004</v>
      </c>
      <c r="E113" s="22" t="s">
        <v>1163</v>
      </c>
      <c r="F113" s="22" t="s">
        <v>1504</v>
      </c>
      <c r="I113" s="1" t="s">
        <v>272</v>
      </c>
      <c r="J113" s="33">
        <v>64987</v>
      </c>
      <c r="K113" s="33">
        <f t="shared" si="57"/>
        <v>48805.243107520895</v>
      </c>
      <c r="L113" s="33">
        <v>2401</v>
      </c>
      <c r="M113" s="33">
        <f t="shared" si="58"/>
        <v>1</v>
      </c>
      <c r="N113" s="32">
        <v>0</v>
      </c>
      <c r="O113" s="33" t="s">
        <v>11</v>
      </c>
      <c r="P113" s="33" t="str">
        <f t="shared" si="34"/>
        <v/>
      </c>
      <c r="Q113" s="36">
        <f t="shared" si="35"/>
        <v>4.2170833333333331</v>
      </c>
      <c r="R113" s="6">
        <f t="shared" si="36"/>
        <v>5.8997551785714286</v>
      </c>
      <c r="S113" s="6">
        <f t="shared" si="37"/>
        <v>0</v>
      </c>
      <c r="T113" s="6">
        <f t="shared" si="59"/>
        <v>1.6826718452380955</v>
      </c>
      <c r="U113" s="6">
        <f t="shared" si="38"/>
        <v>5.8997551785714286</v>
      </c>
      <c r="V113" s="6">
        <f t="shared" si="39"/>
        <v>8.7036160714285717</v>
      </c>
      <c r="W113" s="6">
        <f t="shared" si="40"/>
        <v>9.5724880952380946</v>
      </c>
      <c r="X113" s="6">
        <f t="shared" si="41"/>
        <v>0</v>
      </c>
      <c r="Y113" s="6">
        <f t="shared" si="60"/>
        <v>0.86887202380952289</v>
      </c>
      <c r="Z113" s="6">
        <f t="shared" si="42"/>
        <v>9.5724880952380946</v>
      </c>
      <c r="AA113" s="4">
        <f t="shared" si="43"/>
        <v>1.3333333333333333</v>
      </c>
      <c r="AB113" s="44">
        <f t="shared" si="44"/>
        <v>2</v>
      </c>
      <c r="AC113" s="6">
        <f t="shared" si="45"/>
        <v>0.16666666666666666</v>
      </c>
      <c r="AD113" s="4">
        <f t="shared" si="61"/>
        <v>0</v>
      </c>
      <c r="AF113" s="4">
        <f t="shared" si="46"/>
        <v>0</v>
      </c>
      <c r="AG113" s="4">
        <f t="shared" si="47"/>
        <v>0</v>
      </c>
      <c r="AH113" s="4">
        <f t="shared" si="62"/>
        <v>0</v>
      </c>
      <c r="AI113" s="4">
        <f t="shared" si="48"/>
        <v>1194697.0101190479</v>
      </c>
      <c r="AJ113" s="4">
        <f t="shared" si="49"/>
        <v>257746.88905178546</v>
      </c>
      <c r="AK113" s="4">
        <f t="shared" si="50"/>
        <v>365132.79999999993</v>
      </c>
      <c r="AL113" s="4">
        <f t="shared" si="51"/>
        <v>84000</v>
      </c>
      <c r="AM113" s="4">
        <f t="shared" si="52"/>
        <v>11959.366666666665</v>
      </c>
      <c r="AN113" s="4">
        <f t="shared" si="53"/>
        <v>28375.454545454544</v>
      </c>
      <c r="AO113" s="4">
        <f t="shared" si="54"/>
        <v>167205.63999999996</v>
      </c>
      <c r="AP113" s="4">
        <v>0</v>
      </c>
      <c r="AQ113" s="4">
        <v>0</v>
      </c>
      <c r="AR113" s="4">
        <f t="shared" si="55"/>
        <v>0</v>
      </c>
      <c r="AS113" s="4">
        <f t="shared" si="63"/>
        <v>2109117.1603829549</v>
      </c>
      <c r="AT113" s="4">
        <v>0</v>
      </c>
      <c r="AU113" s="4">
        <f t="shared" si="64"/>
        <v>2109117.1603829549</v>
      </c>
      <c r="AV113" s="18">
        <f t="shared" si="65"/>
        <v>1</v>
      </c>
      <c r="AW113" s="105"/>
      <c r="AX113" s="103"/>
      <c r="AY113" s="107">
        <f t="shared" si="56"/>
        <v>2109117.1603829549</v>
      </c>
      <c r="AZ113" s="7"/>
      <c r="BA113" s="7"/>
      <c r="BB113" s="7"/>
      <c r="BC113" s="7"/>
      <c r="BD113" s="7"/>
      <c r="BE113" s="7"/>
      <c r="BF113" s="7"/>
    </row>
    <row r="114" spans="1:58" x14ac:dyDescent="0.25">
      <c r="A114" s="22" t="s">
        <v>597</v>
      </c>
      <c r="B114" s="23">
        <v>59</v>
      </c>
      <c r="C114" s="22" t="s">
        <v>690</v>
      </c>
      <c r="D114" s="48">
        <v>590001749</v>
      </c>
      <c r="E114" s="22" t="s">
        <v>1602</v>
      </c>
      <c r="F114" s="22" t="s">
        <v>1559</v>
      </c>
      <c r="I114" s="1" t="s">
        <v>271</v>
      </c>
      <c r="J114" s="33">
        <v>14623</v>
      </c>
      <c r="K114" s="33">
        <f t="shared" si="57"/>
        <v>10981.874374279134</v>
      </c>
      <c r="L114" s="33">
        <v>0</v>
      </c>
      <c r="M114" s="33">
        <f t="shared" si="58"/>
        <v>1</v>
      </c>
      <c r="N114" s="32">
        <v>0</v>
      </c>
      <c r="O114" s="33" t="s">
        <v>16</v>
      </c>
      <c r="P114" s="33" t="str">
        <f t="shared" si="34"/>
        <v/>
      </c>
      <c r="Q114" s="36">
        <f t="shared" si="35"/>
        <v>1.2192261904761903</v>
      </c>
      <c r="R114" s="6">
        <f t="shared" si="36"/>
        <v>0</v>
      </c>
      <c r="S114" s="6">
        <f t="shared" si="37"/>
        <v>0</v>
      </c>
      <c r="T114" s="6">
        <f t="shared" si="59"/>
        <v>0</v>
      </c>
      <c r="U114" s="6">
        <f t="shared" si="38"/>
        <v>1.2192261904761903</v>
      </c>
      <c r="V114" s="6">
        <f t="shared" si="39"/>
        <v>1.9584374999999998</v>
      </c>
      <c r="W114" s="6">
        <f t="shared" si="40"/>
        <v>0</v>
      </c>
      <c r="X114" s="6">
        <f t="shared" si="41"/>
        <v>0</v>
      </c>
      <c r="Y114" s="6">
        <f t="shared" si="60"/>
        <v>0</v>
      </c>
      <c r="Z114" s="6">
        <f t="shared" si="42"/>
        <v>1.9584374999999998</v>
      </c>
      <c r="AA114" s="4">
        <f t="shared" si="43"/>
        <v>0</v>
      </c>
      <c r="AB114" s="44">
        <f t="shared" si="44"/>
        <v>0</v>
      </c>
      <c r="AC114" s="6">
        <f t="shared" si="45"/>
        <v>0</v>
      </c>
      <c r="AD114" s="4">
        <f t="shared" si="61"/>
        <v>0</v>
      </c>
      <c r="AF114" s="4">
        <f t="shared" si="46"/>
        <v>0</v>
      </c>
      <c r="AG114" s="4">
        <f t="shared" si="47"/>
        <v>0</v>
      </c>
      <c r="AH114" s="4">
        <f t="shared" si="62"/>
        <v>0</v>
      </c>
      <c r="AI114" s="4">
        <f t="shared" si="48"/>
        <v>0</v>
      </c>
      <c r="AJ114" s="4">
        <f t="shared" si="49"/>
        <v>0</v>
      </c>
      <c r="AK114" s="4">
        <f t="shared" si="50"/>
        <v>0</v>
      </c>
      <c r="AL114" s="4">
        <f t="shared" si="51"/>
        <v>0</v>
      </c>
      <c r="AM114" s="4">
        <f t="shared" si="52"/>
        <v>0</v>
      </c>
      <c r="AN114" s="4">
        <f t="shared" si="53"/>
        <v>0</v>
      </c>
      <c r="AO114" s="4">
        <f t="shared" si="54"/>
        <v>0</v>
      </c>
      <c r="AP114" s="4">
        <v>0</v>
      </c>
      <c r="AQ114" s="4">
        <v>0</v>
      </c>
      <c r="AR114" s="4">
        <f t="shared" si="55"/>
        <v>0</v>
      </c>
      <c r="AS114" s="4">
        <f t="shared" si="63"/>
        <v>0</v>
      </c>
      <c r="AT114" s="4">
        <v>0</v>
      </c>
      <c r="AU114" s="4">
        <f t="shared" si="64"/>
        <v>0</v>
      </c>
      <c r="AV114" s="18">
        <f t="shared" si="65"/>
        <v>0</v>
      </c>
      <c r="AW114" s="105"/>
      <c r="AX114" s="103"/>
      <c r="AY114" s="107">
        <f t="shared" si="56"/>
        <v>0</v>
      </c>
      <c r="AZ114" s="7"/>
      <c r="BA114" s="7"/>
      <c r="BB114" s="7"/>
      <c r="BC114" s="7"/>
      <c r="BD114" s="7"/>
      <c r="BE114" s="7"/>
      <c r="BF114" s="7"/>
    </row>
    <row r="115" spans="1:58" x14ac:dyDescent="0.25">
      <c r="A115" s="22" t="s">
        <v>597</v>
      </c>
      <c r="B115" s="23">
        <v>59</v>
      </c>
      <c r="C115" s="22" t="s">
        <v>1603</v>
      </c>
      <c r="D115" s="48">
        <v>590008041</v>
      </c>
      <c r="E115" s="22" t="s">
        <v>1604</v>
      </c>
      <c r="F115" s="22" t="s">
        <v>1529</v>
      </c>
      <c r="I115" s="1" t="s">
        <v>287</v>
      </c>
      <c r="J115" s="33">
        <v>0</v>
      </c>
      <c r="K115" s="33">
        <f t="shared" si="57"/>
        <v>0</v>
      </c>
      <c r="L115" s="33">
        <v>0</v>
      </c>
      <c r="M115" s="33">
        <f t="shared" si="58"/>
        <v>0</v>
      </c>
      <c r="N115" s="32">
        <v>1</v>
      </c>
      <c r="O115" s="33"/>
      <c r="P115" s="33" t="str">
        <f t="shared" si="34"/>
        <v/>
      </c>
      <c r="Q115" s="36">
        <f t="shared" si="35"/>
        <v>0</v>
      </c>
      <c r="R115" s="6">
        <f t="shared" si="36"/>
        <v>0</v>
      </c>
      <c r="S115" s="6">
        <f t="shared" si="37"/>
        <v>0</v>
      </c>
      <c r="T115" s="6">
        <f t="shared" si="59"/>
        <v>0</v>
      </c>
      <c r="U115" s="6">
        <f t="shared" si="38"/>
        <v>0</v>
      </c>
      <c r="V115" s="6">
        <f t="shared" si="39"/>
        <v>0</v>
      </c>
      <c r="W115" s="6">
        <f t="shared" si="40"/>
        <v>0</v>
      </c>
      <c r="X115" s="6">
        <f t="shared" si="41"/>
        <v>0</v>
      </c>
      <c r="Y115" s="6">
        <f t="shared" si="60"/>
        <v>0</v>
      </c>
      <c r="Z115" s="6">
        <f t="shared" si="42"/>
        <v>0</v>
      </c>
      <c r="AA115" s="4">
        <f t="shared" si="43"/>
        <v>0</v>
      </c>
      <c r="AB115" s="44">
        <f t="shared" si="44"/>
        <v>0</v>
      </c>
      <c r="AC115" s="6">
        <f t="shared" si="45"/>
        <v>0</v>
      </c>
      <c r="AD115" s="4">
        <f t="shared" si="61"/>
        <v>0</v>
      </c>
      <c r="AF115" s="4">
        <f t="shared" si="46"/>
        <v>0</v>
      </c>
      <c r="AG115" s="4">
        <f t="shared" si="47"/>
        <v>0</v>
      </c>
      <c r="AH115" s="4">
        <f t="shared" si="62"/>
        <v>0</v>
      </c>
      <c r="AI115" s="4">
        <f t="shared" si="48"/>
        <v>0</v>
      </c>
      <c r="AJ115" s="4">
        <f t="shared" si="49"/>
        <v>0</v>
      </c>
      <c r="AK115" s="4">
        <f t="shared" si="50"/>
        <v>0</v>
      </c>
      <c r="AL115" s="4">
        <f t="shared" si="51"/>
        <v>0</v>
      </c>
      <c r="AM115" s="4">
        <f t="shared" si="52"/>
        <v>0</v>
      </c>
      <c r="AN115" s="4">
        <f t="shared" si="53"/>
        <v>0</v>
      </c>
      <c r="AO115" s="4">
        <f t="shared" si="54"/>
        <v>0</v>
      </c>
      <c r="AP115" s="4">
        <v>0</v>
      </c>
      <c r="AQ115" s="4">
        <v>0</v>
      </c>
      <c r="AR115" s="4">
        <f t="shared" si="55"/>
        <v>0</v>
      </c>
      <c r="AS115" s="4">
        <f t="shared" si="63"/>
        <v>0</v>
      </c>
      <c r="AT115" s="4">
        <v>0</v>
      </c>
      <c r="AU115" s="4">
        <f t="shared" si="64"/>
        <v>0</v>
      </c>
      <c r="AV115" s="18">
        <f t="shared" si="65"/>
        <v>0</v>
      </c>
      <c r="AW115" s="105"/>
      <c r="AX115" s="103"/>
      <c r="AY115" s="107">
        <f t="shared" si="56"/>
        <v>0</v>
      </c>
      <c r="AZ115" s="7"/>
      <c r="BA115" s="7"/>
      <c r="BB115" s="7"/>
      <c r="BC115" s="7"/>
      <c r="BD115" s="7"/>
      <c r="BE115" s="7"/>
      <c r="BF115" s="7"/>
    </row>
    <row r="116" spans="1:58" x14ac:dyDescent="0.25">
      <c r="A116" s="22" t="s">
        <v>597</v>
      </c>
      <c r="B116" s="23">
        <v>59</v>
      </c>
      <c r="C116" s="22" t="s">
        <v>1605</v>
      </c>
      <c r="D116" s="48">
        <v>590780284</v>
      </c>
      <c r="E116" s="22" t="s">
        <v>1143</v>
      </c>
      <c r="F116" s="22" t="s">
        <v>1595</v>
      </c>
      <c r="I116" s="1" t="s">
        <v>286</v>
      </c>
      <c r="J116" s="33">
        <v>21380</v>
      </c>
      <c r="K116" s="33">
        <f t="shared" si="57"/>
        <v>16056.382009306426</v>
      </c>
      <c r="L116" s="33">
        <v>0</v>
      </c>
      <c r="M116" s="33">
        <f t="shared" si="58"/>
        <v>1</v>
      </c>
      <c r="N116" s="32">
        <v>0</v>
      </c>
      <c r="O116" s="33" t="s">
        <v>16</v>
      </c>
      <c r="P116" s="33" t="str">
        <f t="shared" si="34"/>
        <v/>
      </c>
      <c r="Q116" s="36">
        <f t="shared" si="35"/>
        <v>1.6214285714285717</v>
      </c>
      <c r="R116" s="6">
        <f t="shared" si="36"/>
        <v>0</v>
      </c>
      <c r="S116" s="6">
        <f t="shared" si="37"/>
        <v>0</v>
      </c>
      <c r="T116" s="6">
        <f t="shared" si="59"/>
        <v>0</v>
      </c>
      <c r="U116" s="6">
        <f t="shared" si="38"/>
        <v>1.6214285714285717</v>
      </c>
      <c r="V116" s="6">
        <f t="shared" si="39"/>
        <v>2.8633928571428569</v>
      </c>
      <c r="W116" s="6">
        <f t="shared" si="40"/>
        <v>0</v>
      </c>
      <c r="X116" s="6">
        <f t="shared" si="41"/>
        <v>0</v>
      </c>
      <c r="Y116" s="6">
        <f t="shared" si="60"/>
        <v>0</v>
      </c>
      <c r="Z116" s="6">
        <f t="shared" si="42"/>
        <v>2.8633928571428569</v>
      </c>
      <c r="AA116" s="4">
        <f t="shared" si="43"/>
        <v>0</v>
      </c>
      <c r="AB116" s="44">
        <f t="shared" si="44"/>
        <v>0</v>
      </c>
      <c r="AC116" s="6">
        <f t="shared" si="45"/>
        <v>0</v>
      </c>
      <c r="AD116" s="4">
        <f t="shared" si="61"/>
        <v>0</v>
      </c>
      <c r="AF116" s="4">
        <f t="shared" si="46"/>
        <v>0</v>
      </c>
      <c r="AG116" s="4">
        <f t="shared" si="47"/>
        <v>0</v>
      </c>
      <c r="AH116" s="4">
        <f t="shared" si="62"/>
        <v>0</v>
      </c>
      <c r="AI116" s="4">
        <f t="shared" si="48"/>
        <v>0</v>
      </c>
      <c r="AJ116" s="4">
        <f t="shared" si="49"/>
        <v>0</v>
      </c>
      <c r="AK116" s="4">
        <f t="shared" si="50"/>
        <v>0</v>
      </c>
      <c r="AL116" s="4">
        <f t="shared" si="51"/>
        <v>0</v>
      </c>
      <c r="AM116" s="4">
        <f t="shared" si="52"/>
        <v>0</v>
      </c>
      <c r="AN116" s="4">
        <f t="shared" si="53"/>
        <v>0</v>
      </c>
      <c r="AO116" s="4">
        <f t="shared" si="54"/>
        <v>0</v>
      </c>
      <c r="AP116" s="4">
        <v>0</v>
      </c>
      <c r="AQ116" s="4">
        <v>0</v>
      </c>
      <c r="AR116" s="4">
        <f t="shared" si="55"/>
        <v>0</v>
      </c>
      <c r="AS116" s="4">
        <f t="shared" si="63"/>
        <v>0</v>
      </c>
      <c r="AT116" s="4">
        <v>0</v>
      </c>
      <c r="AU116" s="4">
        <f t="shared" si="64"/>
        <v>0</v>
      </c>
      <c r="AV116" s="18">
        <f t="shared" si="65"/>
        <v>0</v>
      </c>
      <c r="AW116" s="105"/>
      <c r="AX116" s="103"/>
      <c r="AY116" s="107">
        <f t="shared" si="56"/>
        <v>0</v>
      </c>
      <c r="AZ116" s="7"/>
      <c r="BA116" s="7"/>
      <c r="BB116" s="7"/>
      <c r="BC116" s="7"/>
      <c r="BD116" s="7"/>
      <c r="BE116" s="7"/>
      <c r="BF116" s="7"/>
    </row>
    <row r="117" spans="1:58" x14ac:dyDescent="0.25">
      <c r="A117" s="22" t="s">
        <v>597</v>
      </c>
      <c r="B117" s="23">
        <v>59</v>
      </c>
      <c r="C117" s="22" t="s">
        <v>1606</v>
      </c>
      <c r="D117" s="48">
        <v>590796975</v>
      </c>
      <c r="E117" s="22" t="s">
        <v>1145</v>
      </c>
      <c r="F117" s="22" t="s">
        <v>1504</v>
      </c>
      <c r="I117" s="1" t="s">
        <v>285</v>
      </c>
      <c r="J117" s="33">
        <v>118122</v>
      </c>
      <c r="K117" s="33">
        <f t="shared" si="57"/>
        <v>88709.633101183048</v>
      </c>
      <c r="L117" s="33">
        <v>12351</v>
      </c>
      <c r="M117" s="33">
        <f t="shared" si="58"/>
        <v>1</v>
      </c>
      <c r="N117" s="32">
        <v>0</v>
      </c>
      <c r="O117" s="33" t="s">
        <v>11</v>
      </c>
      <c r="P117" s="33" t="str">
        <f t="shared" si="34"/>
        <v/>
      </c>
      <c r="Q117" s="36">
        <f t="shared" si="35"/>
        <v>7.3798809523809519</v>
      </c>
      <c r="R117" s="6">
        <f t="shared" si="36"/>
        <v>13.428005178571429</v>
      </c>
      <c r="S117" s="6">
        <f t="shared" si="37"/>
        <v>0</v>
      </c>
      <c r="T117" s="6">
        <f t="shared" si="59"/>
        <v>6.0481242261904766</v>
      </c>
      <c r="U117" s="6">
        <f t="shared" si="38"/>
        <v>13.428005178571429</v>
      </c>
      <c r="V117" s="6">
        <f t="shared" si="39"/>
        <v>15.819910714285713</v>
      </c>
      <c r="W117" s="6">
        <f t="shared" si="40"/>
        <v>22.985077380952379</v>
      </c>
      <c r="X117" s="6">
        <f t="shared" si="41"/>
        <v>0</v>
      </c>
      <c r="Y117" s="6">
        <f t="shared" si="60"/>
        <v>7.165166666666666</v>
      </c>
      <c r="Z117" s="6">
        <f t="shared" si="42"/>
        <v>22.985077380952379</v>
      </c>
      <c r="AA117" s="4">
        <f t="shared" si="43"/>
        <v>6</v>
      </c>
      <c r="AB117" s="44">
        <f t="shared" si="44"/>
        <v>6</v>
      </c>
      <c r="AC117" s="6">
        <f t="shared" si="45"/>
        <v>0.75</v>
      </c>
      <c r="AD117" s="4">
        <f t="shared" si="61"/>
        <v>1</v>
      </c>
      <c r="AF117" s="4">
        <f t="shared" si="46"/>
        <v>0</v>
      </c>
      <c r="AG117" s="4">
        <f t="shared" si="47"/>
        <v>0</v>
      </c>
      <c r="AH117" s="4">
        <f t="shared" si="62"/>
        <v>0</v>
      </c>
      <c r="AI117" s="4">
        <f t="shared" si="48"/>
        <v>4294168.2005952382</v>
      </c>
      <c r="AJ117" s="4">
        <f t="shared" si="49"/>
        <v>2125513.7319</v>
      </c>
      <c r="AK117" s="4">
        <f t="shared" si="50"/>
        <v>1643097.5999999999</v>
      </c>
      <c r="AL117" s="4">
        <f t="shared" si="51"/>
        <v>252000</v>
      </c>
      <c r="AM117" s="4">
        <f t="shared" si="52"/>
        <v>53817.149999999994</v>
      </c>
      <c r="AN117" s="4">
        <f t="shared" si="53"/>
        <v>145966.36363636365</v>
      </c>
      <c r="AO117" s="4">
        <f t="shared" si="54"/>
        <v>860123.63999999978</v>
      </c>
      <c r="AP117" s="4">
        <v>0</v>
      </c>
      <c r="AQ117" s="4">
        <v>0</v>
      </c>
      <c r="AR117" s="4">
        <f t="shared" si="55"/>
        <v>1523835.547788006</v>
      </c>
      <c r="AS117" s="4">
        <f t="shared" si="63"/>
        <v>10898522.233919607</v>
      </c>
      <c r="AT117" s="4">
        <v>0</v>
      </c>
      <c r="AU117" s="4">
        <f t="shared" si="64"/>
        <v>10898522.233919607</v>
      </c>
      <c r="AV117" s="18">
        <f t="shared" si="65"/>
        <v>1</v>
      </c>
      <c r="AW117" s="105"/>
      <c r="AX117" s="103"/>
      <c r="AY117" s="107">
        <f t="shared" si="56"/>
        <v>10898522.233919607</v>
      </c>
      <c r="AZ117" s="7"/>
      <c r="BA117" s="7"/>
      <c r="BB117" s="7"/>
      <c r="BC117" s="7"/>
      <c r="BD117" s="7"/>
      <c r="BE117" s="7"/>
      <c r="BF117" s="7"/>
    </row>
    <row r="118" spans="1:58" x14ac:dyDescent="0.25">
      <c r="A118" s="22" t="s">
        <v>597</v>
      </c>
      <c r="B118" s="23">
        <v>59</v>
      </c>
      <c r="C118" s="22" t="s">
        <v>1607</v>
      </c>
      <c r="D118" s="48">
        <v>590797353</v>
      </c>
      <c r="E118" s="22" t="s">
        <v>1143</v>
      </c>
      <c r="F118" s="22" t="s">
        <v>1595</v>
      </c>
      <c r="I118" s="1" t="s">
        <v>286</v>
      </c>
      <c r="J118" s="33">
        <v>59638</v>
      </c>
      <c r="K118" s="33">
        <f t="shared" si="57"/>
        <v>44788.143604818368</v>
      </c>
      <c r="L118" s="33">
        <v>0</v>
      </c>
      <c r="M118" s="33">
        <f t="shared" si="58"/>
        <v>1</v>
      </c>
      <c r="N118" s="32">
        <v>0</v>
      </c>
      <c r="O118" s="33" t="s">
        <v>16</v>
      </c>
      <c r="P118" s="33" t="str">
        <f t="shared" si="34"/>
        <v/>
      </c>
      <c r="Q118" s="36">
        <f t="shared" si="35"/>
        <v>3.8986904761904762</v>
      </c>
      <c r="R118" s="6">
        <f t="shared" si="36"/>
        <v>0</v>
      </c>
      <c r="S118" s="6">
        <f t="shared" si="37"/>
        <v>0</v>
      </c>
      <c r="T118" s="6">
        <f t="shared" si="59"/>
        <v>0</v>
      </c>
      <c r="U118" s="6">
        <f t="shared" si="38"/>
        <v>3.8986904761904762</v>
      </c>
      <c r="V118" s="6">
        <f t="shared" si="39"/>
        <v>7.9872321428571427</v>
      </c>
      <c r="W118" s="6">
        <f t="shared" si="40"/>
        <v>0</v>
      </c>
      <c r="X118" s="6">
        <f t="shared" si="41"/>
        <v>0</v>
      </c>
      <c r="Y118" s="6">
        <f t="shared" si="60"/>
        <v>0</v>
      </c>
      <c r="Z118" s="6">
        <f t="shared" si="42"/>
        <v>7.9872321428571427</v>
      </c>
      <c r="AA118" s="4">
        <f t="shared" si="43"/>
        <v>0</v>
      </c>
      <c r="AB118" s="44">
        <f t="shared" si="44"/>
        <v>0</v>
      </c>
      <c r="AC118" s="6">
        <f t="shared" si="45"/>
        <v>0</v>
      </c>
      <c r="AD118" s="4">
        <f t="shared" si="61"/>
        <v>0</v>
      </c>
      <c r="AF118" s="4">
        <f t="shared" si="46"/>
        <v>0</v>
      </c>
      <c r="AG118" s="4">
        <f t="shared" si="47"/>
        <v>0</v>
      </c>
      <c r="AH118" s="4">
        <f t="shared" si="62"/>
        <v>0</v>
      </c>
      <c r="AI118" s="4">
        <f t="shared" si="48"/>
        <v>0</v>
      </c>
      <c r="AJ118" s="4">
        <f t="shared" si="49"/>
        <v>0</v>
      </c>
      <c r="AK118" s="4">
        <f t="shared" si="50"/>
        <v>0</v>
      </c>
      <c r="AL118" s="4">
        <f t="shared" si="51"/>
        <v>0</v>
      </c>
      <c r="AM118" s="4">
        <f t="shared" si="52"/>
        <v>0</v>
      </c>
      <c r="AN118" s="4">
        <f t="shared" si="53"/>
        <v>0</v>
      </c>
      <c r="AO118" s="4">
        <f t="shared" si="54"/>
        <v>0</v>
      </c>
      <c r="AP118" s="4">
        <v>0</v>
      </c>
      <c r="AQ118" s="4">
        <v>0</v>
      </c>
      <c r="AR118" s="4">
        <f t="shared" si="55"/>
        <v>0</v>
      </c>
      <c r="AS118" s="4">
        <f t="shared" si="63"/>
        <v>0</v>
      </c>
      <c r="AT118" s="4">
        <v>0</v>
      </c>
      <c r="AU118" s="4">
        <f t="shared" si="64"/>
        <v>0</v>
      </c>
      <c r="AV118" s="18">
        <f t="shared" si="65"/>
        <v>0</v>
      </c>
      <c r="AW118" s="105"/>
      <c r="AX118" s="103"/>
      <c r="AY118" s="107">
        <f t="shared" si="56"/>
        <v>0</v>
      </c>
      <c r="AZ118" s="7"/>
      <c r="BA118" s="7"/>
      <c r="BB118" s="7"/>
      <c r="BC118" s="7"/>
      <c r="BD118" s="7"/>
      <c r="BE118" s="7"/>
      <c r="BF118" s="7"/>
    </row>
    <row r="119" spans="1:58" x14ac:dyDescent="0.25">
      <c r="A119" s="22" t="s">
        <v>597</v>
      </c>
      <c r="B119" s="23">
        <v>59</v>
      </c>
      <c r="C119" s="22" t="s">
        <v>1608</v>
      </c>
      <c r="D119" s="48">
        <v>590801106</v>
      </c>
      <c r="E119" s="22" t="s">
        <v>1159</v>
      </c>
      <c r="F119" s="22" t="s">
        <v>1504</v>
      </c>
      <c r="I119" s="1" t="s">
        <v>275</v>
      </c>
      <c r="J119" s="33">
        <v>82242</v>
      </c>
      <c r="K119" s="33">
        <f t="shared" si="57"/>
        <v>61763.749729157113</v>
      </c>
      <c r="L119" s="33">
        <v>2627</v>
      </c>
      <c r="M119" s="33">
        <f t="shared" si="58"/>
        <v>1</v>
      </c>
      <c r="N119" s="32">
        <v>0</v>
      </c>
      <c r="O119" s="33" t="s">
        <v>11</v>
      </c>
      <c r="P119" s="33" t="str">
        <f t="shared" si="34"/>
        <v/>
      </c>
      <c r="Q119" s="36">
        <f t="shared" si="35"/>
        <v>5.2441666666666675</v>
      </c>
      <c r="R119" s="6">
        <f t="shared" si="36"/>
        <v>7.0928606547619051</v>
      </c>
      <c r="S119" s="6">
        <f t="shared" si="37"/>
        <v>0</v>
      </c>
      <c r="T119" s="6">
        <f t="shared" si="59"/>
        <v>1.8486939880952376</v>
      </c>
      <c r="U119" s="6">
        <f t="shared" si="38"/>
        <v>7.0928606547619051</v>
      </c>
      <c r="V119" s="6">
        <f t="shared" si="39"/>
        <v>11.014553571428571</v>
      </c>
      <c r="W119" s="6">
        <f t="shared" si="40"/>
        <v>11.69210119047619</v>
      </c>
      <c r="X119" s="6">
        <f t="shared" si="41"/>
        <v>0</v>
      </c>
      <c r="Y119" s="6">
        <f t="shared" si="60"/>
        <v>0.67754761904761907</v>
      </c>
      <c r="Z119" s="6">
        <f t="shared" si="42"/>
        <v>11.69210119047619</v>
      </c>
      <c r="AA119" s="4">
        <f t="shared" si="43"/>
        <v>1.6666666666666665</v>
      </c>
      <c r="AB119" s="44">
        <f t="shared" si="44"/>
        <v>2</v>
      </c>
      <c r="AC119" s="6">
        <f t="shared" si="45"/>
        <v>0.20833333333333331</v>
      </c>
      <c r="AD119" s="4">
        <f t="shared" si="61"/>
        <v>0</v>
      </c>
      <c r="AF119" s="4">
        <f t="shared" si="46"/>
        <v>0</v>
      </c>
      <c r="AG119" s="4">
        <f t="shared" si="47"/>
        <v>0</v>
      </c>
      <c r="AH119" s="4">
        <f t="shared" si="62"/>
        <v>0</v>
      </c>
      <c r="AI119" s="4">
        <f t="shared" si="48"/>
        <v>1312572.7315476188</v>
      </c>
      <c r="AJ119" s="4">
        <f t="shared" si="49"/>
        <v>200991.38447142858</v>
      </c>
      <c r="AK119" s="4">
        <f t="shared" si="50"/>
        <v>456415.99999999994</v>
      </c>
      <c r="AL119" s="4">
        <f t="shared" si="51"/>
        <v>84000</v>
      </c>
      <c r="AM119" s="4">
        <f t="shared" si="52"/>
        <v>14949.208333333332</v>
      </c>
      <c r="AN119" s="4">
        <f t="shared" si="53"/>
        <v>31046.363636363636</v>
      </c>
      <c r="AO119" s="4">
        <f t="shared" si="54"/>
        <v>182944.27999999997</v>
      </c>
      <c r="AP119" s="4">
        <v>0</v>
      </c>
      <c r="AQ119" s="4">
        <v>0</v>
      </c>
      <c r="AR119" s="4">
        <f t="shared" si="55"/>
        <v>0</v>
      </c>
      <c r="AS119" s="4">
        <f t="shared" si="63"/>
        <v>2282919.9679887439</v>
      </c>
      <c r="AT119" s="4">
        <v>0</v>
      </c>
      <c r="AU119" s="4">
        <f t="shared" si="64"/>
        <v>2282919.9679887439</v>
      </c>
      <c r="AV119" s="18">
        <f t="shared" si="65"/>
        <v>1</v>
      </c>
      <c r="AW119" s="105"/>
      <c r="AX119" s="103"/>
      <c r="AY119" s="107">
        <f t="shared" si="56"/>
        <v>2282919.9679887439</v>
      </c>
      <c r="AZ119" s="7"/>
      <c r="BA119" s="7"/>
      <c r="BB119" s="7"/>
      <c r="BC119" s="7"/>
      <c r="BD119" s="7"/>
      <c r="BE119" s="7"/>
      <c r="BF119" s="7"/>
    </row>
    <row r="120" spans="1:58" x14ac:dyDescent="0.25">
      <c r="A120" s="22" t="s">
        <v>597</v>
      </c>
      <c r="B120" s="23">
        <v>59</v>
      </c>
      <c r="C120" s="22" t="s">
        <v>1609</v>
      </c>
      <c r="D120" s="48">
        <v>590804696</v>
      </c>
      <c r="E120" s="22" t="s">
        <v>1155</v>
      </c>
      <c r="F120" s="22" t="s">
        <v>1504</v>
      </c>
      <c r="I120" s="1" t="s">
        <v>278</v>
      </c>
      <c r="J120" s="33">
        <v>47202</v>
      </c>
      <c r="K120" s="33">
        <f t="shared" si="57"/>
        <v>35448.706436074928</v>
      </c>
      <c r="L120" s="33">
        <v>2192</v>
      </c>
      <c r="M120" s="33">
        <f t="shared" si="58"/>
        <v>1</v>
      </c>
      <c r="N120" s="32">
        <v>0</v>
      </c>
      <c r="O120" s="33" t="s">
        <v>11</v>
      </c>
      <c r="P120" s="33" t="str">
        <f t="shared" si="34"/>
        <v/>
      </c>
      <c r="Q120" s="36">
        <f t="shared" si="35"/>
        <v>3.1584523809523808</v>
      </c>
      <c r="R120" s="6">
        <f t="shared" si="36"/>
        <v>4.6799740476190479</v>
      </c>
      <c r="S120" s="6">
        <f t="shared" si="37"/>
        <v>0</v>
      </c>
      <c r="T120" s="6">
        <f t="shared" si="59"/>
        <v>1.5215216666666671</v>
      </c>
      <c r="U120" s="6">
        <f t="shared" si="38"/>
        <v>4.6799740476190479</v>
      </c>
      <c r="V120" s="6">
        <f t="shared" si="39"/>
        <v>6.3216964285714292</v>
      </c>
      <c r="W120" s="6">
        <f t="shared" si="40"/>
        <v>7.4055833333333325</v>
      </c>
      <c r="X120" s="6">
        <f t="shared" si="41"/>
        <v>0</v>
      </c>
      <c r="Y120" s="6">
        <f t="shared" si="60"/>
        <v>1.0838869047619033</v>
      </c>
      <c r="Z120" s="6">
        <f t="shared" si="42"/>
        <v>7.4055833333333325</v>
      </c>
      <c r="AA120" s="4">
        <f t="shared" si="43"/>
        <v>1.3333333333333333</v>
      </c>
      <c r="AB120" s="44">
        <f t="shared" si="44"/>
        <v>2</v>
      </c>
      <c r="AC120" s="6">
        <f t="shared" si="45"/>
        <v>0.16666666666666666</v>
      </c>
      <c r="AD120" s="4">
        <f t="shared" si="61"/>
        <v>0</v>
      </c>
      <c r="AF120" s="4">
        <f t="shared" si="46"/>
        <v>0</v>
      </c>
      <c r="AG120" s="4">
        <f t="shared" si="47"/>
        <v>0</v>
      </c>
      <c r="AH120" s="4">
        <f t="shared" si="62"/>
        <v>0</v>
      </c>
      <c r="AI120" s="4">
        <f t="shared" si="48"/>
        <v>1080280.3833333335</v>
      </c>
      <c r="AJ120" s="4">
        <f t="shared" si="49"/>
        <v>321530.06441785675</v>
      </c>
      <c r="AK120" s="4">
        <f t="shared" si="50"/>
        <v>365132.79999999993</v>
      </c>
      <c r="AL120" s="4">
        <f t="shared" si="51"/>
        <v>84000</v>
      </c>
      <c r="AM120" s="4">
        <f t="shared" si="52"/>
        <v>11959.366666666665</v>
      </c>
      <c r="AN120" s="4">
        <f t="shared" si="53"/>
        <v>25905.454545454544</v>
      </c>
      <c r="AO120" s="4">
        <f t="shared" si="54"/>
        <v>152650.87999999998</v>
      </c>
      <c r="AP120" s="4">
        <v>0</v>
      </c>
      <c r="AQ120" s="4">
        <v>0</v>
      </c>
      <c r="AR120" s="4">
        <f t="shared" si="55"/>
        <v>0</v>
      </c>
      <c r="AS120" s="4">
        <f t="shared" si="63"/>
        <v>2041458.9489633115</v>
      </c>
      <c r="AT120" s="4">
        <v>0</v>
      </c>
      <c r="AU120" s="4">
        <f t="shared" si="64"/>
        <v>2041458.9489633115</v>
      </c>
      <c r="AV120" s="18">
        <f t="shared" si="65"/>
        <v>1</v>
      </c>
      <c r="AW120" s="105"/>
      <c r="AX120" s="103"/>
      <c r="AY120" s="107">
        <f t="shared" si="56"/>
        <v>2041458.9489633115</v>
      </c>
      <c r="AZ120" s="7"/>
      <c r="BA120" s="7"/>
      <c r="BB120" s="7"/>
      <c r="BC120" s="7"/>
      <c r="BD120" s="7"/>
      <c r="BE120" s="7"/>
      <c r="BF120" s="7"/>
    </row>
    <row r="121" spans="1:58" x14ac:dyDescent="0.25">
      <c r="A121" s="22" t="s">
        <v>597</v>
      </c>
      <c r="B121" s="23">
        <v>59</v>
      </c>
      <c r="C121" s="22" t="s">
        <v>1610</v>
      </c>
      <c r="D121" s="48">
        <v>590816310</v>
      </c>
      <c r="E121" s="22" t="s">
        <v>1611</v>
      </c>
      <c r="F121" s="22" t="s">
        <v>1529</v>
      </c>
      <c r="I121" s="1" t="s">
        <v>288</v>
      </c>
      <c r="J121" s="33">
        <v>0</v>
      </c>
      <c r="K121" s="33">
        <f t="shared" si="57"/>
        <v>0</v>
      </c>
      <c r="L121" s="33">
        <v>0</v>
      </c>
      <c r="M121" s="33">
        <f t="shared" si="58"/>
        <v>0</v>
      </c>
      <c r="N121" s="32">
        <v>1</v>
      </c>
      <c r="O121" s="33"/>
      <c r="P121" s="33" t="str">
        <f t="shared" si="34"/>
        <v/>
      </c>
      <c r="Q121" s="36">
        <f t="shared" si="35"/>
        <v>0</v>
      </c>
      <c r="R121" s="6">
        <f t="shared" si="36"/>
        <v>0</v>
      </c>
      <c r="S121" s="6">
        <f t="shared" si="37"/>
        <v>0</v>
      </c>
      <c r="T121" s="6">
        <f t="shared" si="59"/>
        <v>0</v>
      </c>
      <c r="U121" s="6">
        <f t="shared" si="38"/>
        <v>0</v>
      </c>
      <c r="V121" s="6">
        <f t="shared" si="39"/>
        <v>0</v>
      </c>
      <c r="W121" s="6">
        <f t="shared" si="40"/>
        <v>0</v>
      </c>
      <c r="X121" s="6">
        <f t="shared" si="41"/>
        <v>0</v>
      </c>
      <c r="Y121" s="6">
        <f t="shared" si="60"/>
        <v>0</v>
      </c>
      <c r="Z121" s="6">
        <f t="shared" si="42"/>
        <v>0</v>
      </c>
      <c r="AA121" s="4">
        <f t="shared" si="43"/>
        <v>0</v>
      </c>
      <c r="AB121" s="44">
        <f t="shared" si="44"/>
        <v>0</v>
      </c>
      <c r="AC121" s="6">
        <f t="shared" si="45"/>
        <v>0</v>
      </c>
      <c r="AD121" s="4">
        <f t="shared" si="61"/>
        <v>0</v>
      </c>
      <c r="AF121" s="4">
        <f t="shared" si="46"/>
        <v>0</v>
      </c>
      <c r="AG121" s="4">
        <f t="shared" si="47"/>
        <v>0</v>
      </c>
      <c r="AH121" s="4">
        <f t="shared" si="62"/>
        <v>0</v>
      </c>
      <c r="AI121" s="4">
        <f t="shared" si="48"/>
        <v>0</v>
      </c>
      <c r="AJ121" s="4">
        <f t="shared" si="49"/>
        <v>0</v>
      </c>
      <c r="AK121" s="4">
        <f t="shared" si="50"/>
        <v>0</v>
      </c>
      <c r="AL121" s="4">
        <f t="shared" si="51"/>
        <v>0</v>
      </c>
      <c r="AM121" s="4">
        <f t="shared" si="52"/>
        <v>0</v>
      </c>
      <c r="AN121" s="4">
        <f t="shared" si="53"/>
        <v>0</v>
      </c>
      <c r="AO121" s="4">
        <f t="shared" si="54"/>
        <v>0</v>
      </c>
      <c r="AP121" s="4">
        <v>0</v>
      </c>
      <c r="AQ121" s="4">
        <v>0</v>
      </c>
      <c r="AR121" s="4">
        <f t="shared" si="55"/>
        <v>0</v>
      </c>
      <c r="AS121" s="4">
        <f t="shared" si="63"/>
        <v>0</v>
      </c>
      <c r="AT121" s="4">
        <v>0</v>
      </c>
      <c r="AU121" s="4">
        <f t="shared" si="64"/>
        <v>0</v>
      </c>
      <c r="AV121" s="18">
        <f t="shared" si="65"/>
        <v>0</v>
      </c>
      <c r="AW121" s="105"/>
      <c r="AX121" s="103"/>
      <c r="AY121" s="107">
        <f t="shared" si="56"/>
        <v>0</v>
      </c>
      <c r="AZ121" s="7"/>
      <c r="BA121" s="7"/>
      <c r="BB121" s="7"/>
      <c r="BC121" s="7"/>
      <c r="BD121" s="7"/>
      <c r="BE121" s="7"/>
      <c r="BF121" s="7"/>
    </row>
    <row r="122" spans="1:58" x14ac:dyDescent="0.25">
      <c r="A122" s="22" t="s">
        <v>597</v>
      </c>
      <c r="B122" s="23">
        <v>62</v>
      </c>
      <c r="C122" s="22" t="s">
        <v>691</v>
      </c>
      <c r="D122" s="48">
        <v>620000034</v>
      </c>
      <c r="E122" s="22" t="s">
        <v>1186</v>
      </c>
      <c r="F122" s="22" t="s">
        <v>1504</v>
      </c>
      <c r="I122" s="1" t="s">
        <v>256</v>
      </c>
      <c r="J122" s="33">
        <v>46480</v>
      </c>
      <c r="K122" s="33">
        <f t="shared" si="57"/>
        <v>34906.484368220896</v>
      </c>
      <c r="L122" s="33">
        <v>7805</v>
      </c>
      <c r="M122" s="33">
        <f t="shared" si="58"/>
        <v>1</v>
      </c>
      <c r="N122" s="32">
        <v>0</v>
      </c>
      <c r="O122" s="33" t="s">
        <v>11</v>
      </c>
      <c r="P122" s="33" t="str">
        <f t="shared" si="34"/>
        <v/>
      </c>
      <c r="Q122" s="36">
        <f t="shared" si="35"/>
        <v>3.1154761904761905</v>
      </c>
      <c r="R122" s="6">
        <f t="shared" si="36"/>
        <v>6.971737202380953</v>
      </c>
      <c r="S122" s="6">
        <f t="shared" si="37"/>
        <v>0</v>
      </c>
      <c r="T122" s="6">
        <f t="shared" si="59"/>
        <v>3.8562610119047624</v>
      </c>
      <c r="U122" s="6">
        <f t="shared" si="38"/>
        <v>6.971737202380953</v>
      </c>
      <c r="V122" s="6">
        <f t="shared" si="39"/>
        <v>6.2249999999999996</v>
      </c>
      <c r="W122" s="6">
        <f t="shared" si="40"/>
        <v>11.500267857142857</v>
      </c>
      <c r="X122" s="6">
        <f t="shared" si="41"/>
        <v>0</v>
      </c>
      <c r="Y122" s="6">
        <f t="shared" si="60"/>
        <v>5.2752678571428575</v>
      </c>
      <c r="Z122" s="6">
        <f t="shared" si="42"/>
        <v>11.500267857142857</v>
      </c>
      <c r="AA122" s="4">
        <f t="shared" si="43"/>
        <v>4</v>
      </c>
      <c r="AB122" s="44">
        <f t="shared" si="44"/>
        <v>4</v>
      </c>
      <c r="AC122" s="6">
        <f t="shared" si="45"/>
        <v>0.5</v>
      </c>
      <c r="AD122" s="4">
        <f t="shared" si="61"/>
        <v>1</v>
      </c>
      <c r="AF122" s="4">
        <f t="shared" si="46"/>
        <v>0</v>
      </c>
      <c r="AG122" s="4">
        <f t="shared" si="47"/>
        <v>0</v>
      </c>
      <c r="AH122" s="4">
        <f t="shared" si="62"/>
        <v>0</v>
      </c>
      <c r="AI122" s="4">
        <f t="shared" si="48"/>
        <v>2737945.3184523815</v>
      </c>
      <c r="AJ122" s="4">
        <f t="shared" si="49"/>
        <v>1564883.9435892859</v>
      </c>
      <c r="AK122" s="4">
        <f t="shared" si="50"/>
        <v>1095398.3999999999</v>
      </c>
      <c r="AL122" s="4">
        <f t="shared" si="51"/>
        <v>168000</v>
      </c>
      <c r="AM122" s="4">
        <f t="shared" si="52"/>
        <v>35878.1</v>
      </c>
      <c r="AN122" s="4">
        <f t="shared" si="53"/>
        <v>92240.909090909088</v>
      </c>
      <c r="AO122" s="4">
        <f t="shared" si="54"/>
        <v>543540.19999999984</v>
      </c>
      <c r="AP122" s="4">
        <v>0</v>
      </c>
      <c r="AQ122" s="4">
        <v>0</v>
      </c>
      <c r="AR122" s="4">
        <f t="shared" si="55"/>
        <v>962961.41611896898</v>
      </c>
      <c r="AS122" s="4">
        <f t="shared" si="63"/>
        <v>7200848.287251546</v>
      </c>
      <c r="AT122" s="4">
        <v>0</v>
      </c>
      <c r="AU122" s="4">
        <f t="shared" si="64"/>
        <v>7200848.287251546</v>
      </c>
      <c r="AV122" s="18">
        <f t="shared" si="65"/>
        <v>1</v>
      </c>
      <c r="AW122" s="105"/>
      <c r="AX122" s="103"/>
      <c r="AY122" s="107">
        <f t="shared" si="56"/>
        <v>7200848.287251546</v>
      </c>
      <c r="AZ122" s="7"/>
      <c r="BA122" s="7"/>
      <c r="BB122" s="7"/>
      <c r="BC122" s="7"/>
      <c r="BD122" s="7"/>
      <c r="BE122" s="7"/>
      <c r="BF122" s="7"/>
    </row>
    <row r="123" spans="1:58" x14ac:dyDescent="0.25">
      <c r="A123" s="22" t="s">
        <v>597</v>
      </c>
      <c r="B123" s="23">
        <v>62</v>
      </c>
      <c r="C123" s="22" t="s">
        <v>692</v>
      </c>
      <c r="D123" s="48">
        <v>620000224</v>
      </c>
      <c r="E123" s="22" t="s">
        <v>1187</v>
      </c>
      <c r="F123" s="22" t="s">
        <v>1504</v>
      </c>
      <c r="I123" s="1" t="s">
        <v>255</v>
      </c>
      <c r="J123" s="33">
        <v>40990</v>
      </c>
      <c r="K123" s="33">
        <f t="shared" si="57"/>
        <v>30783.493852267093</v>
      </c>
      <c r="L123" s="33">
        <v>2598</v>
      </c>
      <c r="M123" s="33">
        <f t="shared" si="58"/>
        <v>1</v>
      </c>
      <c r="N123" s="32">
        <v>0</v>
      </c>
      <c r="O123" s="33" t="s">
        <v>11</v>
      </c>
      <c r="P123" s="33" t="str">
        <f t="shared" si="34"/>
        <v/>
      </c>
      <c r="Q123" s="36">
        <f t="shared" si="35"/>
        <v>2.7886904761904767</v>
      </c>
      <c r="R123" s="6">
        <f t="shared" si="36"/>
        <v>4.4534229761904758</v>
      </c>
      <c r="S123" s="6">
        <f t="shared" si="37"/>
        <v>0</v>
      </c>
      <c r="T123" s="6">
        <f t="shared" si="59"/>
        <v>1.6647324999999991</v>
      </c>
      <c r="U123" s="6">
        <f t="shared" si="38"/>
        <v>4.4534229761904758</v>
      </c>
      <c r="V123" s="6">
        <f t="shared" si="39"/>
        <v>5.4897321428571431</v>
      </c>
      <c r="W123" s="6">
        <f t="shared" si="40"/>
        <v>7.005119047619047</v>
      </c>
      <c r="X123" s="6">
        <f t="shared" si="41"/>
        <v>0</v>
      </c>
      <c r="Y123" s="6">
        <f t="shared" si="60"/>
        <v>1.515386904761904</v>
      </c>
      <c r="Z123" s="6">
        <f t="shared" si="42"/>
        <v>7.005119047619047</v>
      </c>
      <c r="AA123" s="4">
        <f t="shared" si="43"/>
        <v>1.6666666666666665</v>
      </c>
      <c r="AB123" s="44">
        <f t="shared" si="44"/>
        <v>2</v>
      </c>
      <c r="AC123" s="6">
        <f t="shared" si="45"/>
        <v>0.20833333333333331</v>
      </c>
      <c r="AD123" s="4">
        <f t="shared" si="61"/>
        <v>0</v>
      </c>
      <c r="AF123" s="4">
        <f t="shared" si="46"/>
        <v>0</v>
      </c>
      <c r="AG123" s="4">
        <f t="shared" si="47"/>
        <v>0</v>
      </c>
      <c r="AH123" s="4">
        <f t="shared" si="62"/>
        <v>0</v>
      </c>
      <c r="AI123" s="4">
        <f t="shared" si="48"/>
        <v>1181960.0749999993</v>
      </c>
      <c r="AJ123" s="4">
        <f t="shared" si="49"/>
        <v>449532.55451785692</v>
      </c>
      <c r="AK123" s="4">
        <f t="shared" si="50"/>
        <v>456415.99999999994</v>
      </c>
      <c r="AL123" s="4">
        <f t="shared" si="51"/>
        <v>84000</v>
      </c>
      <c r="AM123" s="4">
        <f t="shared" si="52"/>
        <v>14949.208333333332</v>
      </c>
      <c r="AN123" s="4">
        <f t="shared" si="53"/>
        <v>30703.636363636364</v>
      </c>
      <c r="AO123" s="4">
        <f t="shared" si="54"/>
        <v>180924.71999999997</v>
      </c>
      <c r="AP123" s="4">
        <v>0</v>
      </c>
      <c r="AQ123" s="4">
        <v>0</v>
      </c>
      <c r="AR123" s="4">
        <f t="shared" si="55"/>
        <v>0</v>
      </c>
      <c r="AS123" s="4">
        <f t="shared" si="63"/>
        <v>2398486.1942148255</v>
      </c>
      <c r="AT123" s="4">
        <v>0</v>
      </c>
      <c r="AU123" s="4">
        <f t="shared" si="64"/>
        <v>2398486.1942148255</v>
      </c>
      <c r="AV123" s="18">
        <f t="shared" si="65"/>
        <v>1</v>
      </c>
      <c r="AW123" s="105"/>
      <c r="AX123" s="103"/>
      <c r="AY123" s="107">
        <f t="shared" si="56"/>
        <v>2398486.1942148255</v>
      </c>
      <c r="AZ123" s="7"/>
      <c r="BA123" s="7"/>
      <c r="BB123" s="7"/>
      <c r="BC123" s="7"/>
      <c r="BD123" s="7"/>
      <c r="BE123" s="7"/>
      <c r="BF123" s="7"/>
    </row>
    <row r="124" spans="1:58" x14ac:dyDescent="0.25">
      <c r="A124" s="22" t="s">
        <v>597</v>
      </c>
      <c r="B124" s="23">
        <v>62</v>
      </c>
      <c r="C124" s="22" t="s">
        <v>693</v>
      </c>
      <c r="D124" s="48">
        <v>620000257</v>
      </c>
      <c r="E124" s="22" t="s">
        <v>1188</v>
      </c>
      <c r="F124" s="22" t="s">
        <v>1504</v>
      </c>
      <c r="I124" s="1" t="s">
        <v>254</v>
      </c>
      <c r="J124" s="33">
        <v>55796</v>
      </c>
      <c r="K124" s="33">
        <f t="shared" si="57"/>
        <v>41902.801243744681</v>
      </c>
      <c r="L124" s="33">
        <v>4169</v>
      </c>
      <c r="M124" s="33">
        <f t="shared" si="58"/>
        <v>1</v>
      </c>
      <c r="N124" s="32">
        <v>0</v>
      </c>
      <c r="O124" s="33" t="s">
        <v>11</v>
      </c>
      <c r="P124" s="33" t="str">
        <f t="shared" si="34"/>
        <v/>
      </c>
      <c r="Q124" s="36">
        <f t="shared" si="35"/>
        <v>3.6700000000000004</v>
      </c>
      <c r="R124" s="6">
        <f t="shared" si="36"/>
        <v>6.0507269642857135</v>
      </c>
      <c r="S124" s="6">
        <f t="shared" si="37"/>
        <v>0</v>
      </c>
      <c r="T124" s="6">
        <f t="shared" si="59"/>
        <v>2.3807269642857132</v>
      </c>
      <c r="U124" s="6">
        <f t="shared" si="38"/>
        <v>6.0507269642857135</v>
      </c>
      <c r="V124" s="6">
        <f t="shared" si="39"/>
        <v>7.4726785714285704</v>
      </c>
      <c r="W124" s="6">
        <f t="shared" si="40"/>
        <v>9.8485059523809522</v>
      </c>
      <c r="X124" s="6">
        <f t="shared" si="41"/>
        <v>0</v>
      </c>
      <c r="Y124" s="6">
        <f t="shared" si="60"/>
        <v>2.3758273809523818</v>
      </c>
      <c r="Z124" s="6">
        <f t="shared" si="42"/>
        <v>9.8485059523809522</v>
      </c>
      <c r="AA124" s="4">
        <f t="shared" si="43"/>
        <v>2.333333333333333</v>
      </c>
      <c r="AB124" s="44">
        <f t="shared" si="44"/>
        <v>3</v>
      </c>
      <c r="AC124" s="6">
        <f t="shared" si="45"/>
        <v>0.29166666666666663</v>
      </c>
      <c r="AD124" s="4">
        <f t="shared" si="61"/>
        <v>1</v>
      </c>
      <c r="AF124" s="4">
        <f t="shared" si="46"/>
        <v>0</v>
      </c>
      <c r="AG124" s="4">
        <f t="shared" si="47"/>
        <v>0</v>
      </c>
      <c r="AH124" s="4">
        <f t="shared" si="62"/>
        <v>0</v>
      </c>
      <c r="AI124" s="4">
        <f t="shared" si="48"/>
        <v>1690316.1446428564</v>
      </c>
      <c r="AJ124" s="4">
        <f t="shared" si="49"/>
        <v>704778.26375357178</v>
      </c>
      <c r="AK124" s="4">
        <f t="shared" si="50"/>
        <v>638982.39999999991</v>
      </c>
      <c r="AL124" s="4">
        <f t="shared" si="51"/>
        <v>126000</v>
      </c>
      <c r="AM124" s="4">
        <f t="shared" si="52"/>
        <v>20928.891666666663</v>
      </c>
      <c r="AN124" s="4">
        <f t="shared" si="53"/>
        <v>49270</v>
      </c>
      <c r="AO124" s="4">
        <f t="shared" si="54"/>
        <v>290329.15999999992</v>
      </c>
      <c r="AP124" s="4">
        <v>0</v>
      </c>
      <c r="AQ124" s="4">
        <v>0</v>
      </c>
      <c r="AR124" s="4">
        <f t="shared" si="55"/>
        <v>514360.8127866729</v>
      </c>
      <c r="AS124" s="4">
        <f t="shared" si="63"/>
        <v>4034965.6728497674</v>
      </c>
      <c r="AT124" s="4">
        <v>0</v>
      </c>
      <c r="AU124" s="4">
        <f t="shared" si="64"/>
        <v>4034965.6728497674</v>
      </c>
      <c r="AV124" s="18">
        <f t="shared" si="65"/>
        <v>1</v>
      </c>
      <c r="AW124" s="105"/>
      <c r="AX124" s="103"/>
      <c r="AY124" s="107">
        <f t="shared" si="56"/>
        <v>4034965.6728497674</v>
      </c>
      <c r="AZ124" s="7"/>
      <c r="BA124" s="7"/>
      <c r="BB124" s="7"/>
      <c r="BC124" s="7"/>
      <c r="BD124" s="7"/>
      <c r="BE124" s="7"/>
      <c r="BF124" s="7"/>
    </row>
    <row r="125" spans="1:58" x14ac:dyDescent="0.25">
      <c r="A125" s="22" t="s">
        <v>597</v>
      </c>
      <c r="B125" s="23">
        <v>62</v>
      </c>
      <c r="C125" s="22" t="s">
        <v>694</v>
      </c>
      <c r="D125" s="48">
        <v>620000323</v>
      </c>
      <c r="E125" s="22" t="s">
        <v>1189</v>
      </c>
      <c r="F125" s="22" t="s">
        <v>1504</v>
      </c>
      <c r="I125" s="1" t="s">
        <v>253</v>
      </c>
      <c r="J125" s="33">
        <v>39450</v>
      </c>
      <c r="K125" s="33">
        <f t="shared" si="57"/>
        <v>29626.953707536879</v>
      </c>
      <c r="L125" s="33">
        <v>1769</v>
      </c>
      <c r="M125" s="33">
        <f t="shared" si="58"/>
        <v>1</v>
      </c>
      <c r="N125" s="32">
        <v>0</v>
      </c>
      <c r="O125" s="33" t="s">
        <v>11</v>
      </c>
      <c r="P125" s="33" t="str">
        <f t="shared" si="34"/>
        <v/>
      </c>
      <c r="Q125" s="36">
        <f t="shared" si="35"/>
        <v>2.6970238095238095</v>
      </c>
      <c r="R125" s="6">
        <f t="shared" si="36"/>
        <v>4.0100710119047616</v>
      </c>
      <c r="S125" s="6">
        <f t="shared" si="37"/>
        <v>0</v>
      </c>
      <c r="T125" s="6">
        <f t="shared" si="59"/>
        <v>1.3130472023809521</v>
      </c>
      <c r="U125" s="6">
        <f t="shared" si="38"/>
        <v>4.0100710119047616</v>
      </c>
      <c r="V125" s="6">
        <f t="shared" si="39"/>
        <v>5.2834821428571432</v>
      </c>
      <c r="W125" s="6">
        <f t="shared" si="40"/>
        <v>6.2141369047619044</v>
      </c>
      <c r="X125" s="6">
        <f t="shared" si="41"/>
        <v>0</v>
      </c>
      <c r="Y125" s="6">
        <f t="shared" si="60"/>
        <v>0.93065476190476115</v>
      </c>
      <c r="Z125" s="6">
        <f t="shared" si="42"/>
        <v>6.2141369047619044</v>
      </c>
      <c r="AA125" s="4">
        <f t="shared" si="43"/>
        <v>1.3333333333333333</v>
      </c>
      <c r="AB125" s="44">
        <f t="shared" si="44"/>
        <v>2</v>
      </c>
      <c r="AC125" s="6">
        <f t="shared" si="45"/>
        <v>0.16666666666666666</v>
      </c>
      <c r="AD125" s="4">
        <f t="shared" si="61"/>
        <v>0</v>
      </c>
      <c r="AF125" s="4">
        <f t="shared" si="46"/>
        <v>0</v>
      </c>
      <c r="AG125" s="4">
        <f t="shared" si="47"/>
        <v>0</v>
      </c>
      <c r="AH125" s="4">
        <f t="shared" si="62"/>
        <v>0</v>
      </c>
      <c r="AI125" s="4">
        <f t="shared" si="48"/>
        <v>932263.51369047596</v>
      </c>
      <c r="AJ125" s="4">
        <f t="shared" si="49"/>
        <v>276074.45410714264</v>
      </c>
      <c r="AK125" s="4">
        <f t="shared" si="50"/>
        <v>365132.79999999993</v>
      </c>
      <c r="AL125" s="4">
        <f t="shared" si="51"/>
        <v>84000</v>
      </c>
      <c r="AM125" s="4">
        <f t="shared" si="52"/>
        <v>11959.366666666665</v>
      </c>
      <c r="AN125" s="4">
        <f t="shared" si="53"/>
        <v>20906.363636363636</v>
      </c>
      <c r="AO125" s="4">
        <f t="shared" si="54"/>
        <v>123193.15999999997</v>
      </c>
      <c r="AP125" s="4">
        <v>0</v>
      </c>
      <c r="AQ125" s="4">
        <v>0</v>
      </c>
      <c r="AR125" s="4">
        <f t="shared" si="55"/>
        <v>0</v>
      </c>
      <c r="AS125" s="4">
        <f t="shared" si="63"/>
        <v>1813529.6581006488</v>
      </c>
      <c r="AT125" s="4">
        <v>0</v>
      </c>
      <c r="AU125" s="4">
        <f t="shared" si="64"/>
        <v>1813529.6581006488</v>
      </c>
      <c r="AV125" s="18">
        <f t="shared" si="65"/>
        <v>1</v>
      </c>
      <c r="AW125" s="105"/>
      <c r="AX125" s="103"/>
      <c r="AY125" s="107">
        <f t="shared" si="56"/>
        <v>1813529.6581006488</v>
      </c>
      <c r="AZ125" s="7"/>
      <c r="BA125" s="7"/>
      <c r="BB125" s="7"/>
      <c r="BC125" s="7"/>
      <c r="BD125" s="7"/>
      <c r="BE125" s="7"/>
      <c r="BF125" s="7"/>
    </row>
    <row r="126" spans="1:58" x14ac:dyDescent="0.25">
      <c r="A126" s="22" t="s">
        <v>597</v>
      </c>
      <c r="B126" s="23">
        <v>62</v>
      </c>
      <c r="C126" s="22" t="s">
        <v>1612</v>
      </c>
      <c r="D126" s="48">
        <v>620000349</v>
      </c>
      <c r="E126" s="22" t="s">
        <v>1190</v>
      </c>
      <c r="F126" s="22" t="s">
        <v>1504</v>
      </c>
      <c r="I126" s="1" t="s">
        <v>252</v>
      </c>
      <c r="J126" s="33">
        <v>30942</v>
      </c>
      <c r="K126" s="33">
        <f t="shared" si="57"/>
        <v>23237.444907949459</v>
      </c>
      <c r="L126" s="33">
        <v>1523</v>
      </c>
      <c r="M126" s="33">
        <f t="shared" si="58"/>
        <v>1</v>
      </c>
      <c r="N126" s="32">
        <v>0</v>
      </c>
      <c r="O126" s="33" t="s">
        <v>11</v>
      </c>
      <c r="P126" s="33" t="str">
        <f t="shared" si="34"/>
        <v/>
      </c>
      <c r="Q126" s="36">
        <f t="shared" si="35"/>
        <v>2.1905952380952383</v>
      </c>
      <c r="R126" s="6">
        <f t="shared" si="36"/>
        <v>3.3657363690476192</v>
      </c>
      <c r="S126" s="6">
        <f t="shared" si="37"/>
        <v>0</v>
      </c>
      <c r="T126" s="6">
        <f t="shared" si="59"/>
        <v>1.1751411309523809</v>
      </c>
      <c r="U126" s="6">
        <f t="shared" si="38"/>
        <v>3.3657363690476192</v>
      </c>
      <c r="V126" s="6">
        <f t="shared" si="39"/>
        <v>4.144017857142857</v>
      </c>
      <c r="W126" s="6">
        <f t="shared" si="40"/>
        <v>5.0688869047619045</v>
      </c>
      <c r="X126" s="6">
        <f t="shared" si="41"/>
        <v>0</v>
      </c>
      <c r="Y126" s="6">
        <f t="shared" si="60"/>
        <v>0.92486904761904754</v>
      </c>
      <c r="Z126" s="6">
        <f t="shared" si="42"/>
        <v>5.0688869047619045</v>
      </c>
      <c r="AA126" s="4">
        <f t="shared" si="43"/>
        <v>1</v>
      </c>
      <c r="AB126" s="44">
        <f t="shared" si="44"/>
        <v>1</v>
      </c>
      <c r="AC126" s="6">
        <f t="shared" si="45"/>
        <v>0.125</v>
      </c>
      <c r="AD126" s="4">
        <f t="shared" si="61"/>
        <v>0</v>
      </c>
      <c r="AF126" s="4">
        <f t="shared" si="46"/>
        <v>0</v>
      </c>
      <c r="AG126" s="4">
        <f t="shared" si="47"/>
        <v>0</v>
      </c>
      <c r="AH126" s="4">
        <f t="shared" si="62"/>
        <v>0</v>
      </c>
      <c r="AI126" s="4">
        <f t="shared" si="48"/>
        <v>834350.20297619049</v>
      </c>
      <c r="AJ126" s="4">
        <f t="shared" si="49"/>
        <v>274358.14857857145</v>
      </c>
      <c r="AK126" s="4">
        <f t="shared" si="50"/>
        <v>273849.59999999998</v>
      </c>
      <c r="AL126" s="4">
        <f t="shared" si="51"/>
        <v>42000</v>
      </c>
      <c r="AM126" s="4">
        <f t="shared" si="52"/>
        <v>8969.5249999999996</v>
      </c>
      <c r="AN126" s="4">
        <f t="shared" si="53"/>
        <v>17999.090909090908</v>
      </c>
      <c r="AO126" s="4">
        <f t="shared" si="54"/>
        <v>0</v>
      </c>
      <c r="AP126" s="4">
        <v>0</v>
      </c>
      <c r="AQ126" s="4">
        <v>0</v>
      </c>
      <c r="AR126" s="4">
        <f t="shared" si="55"/>
        <v>0</v>
      </c>
      <c r="AS126" s="4">
        <f t="shared" si="63"/>
        <v>1451526.5674638525</v>
      </c>
      <c r="AT126" s="4">
        <v>0</v>
      </c>
      <c r="AU126" s="4">
        <f t="shared" si="64"/>
        <v>1451526.5674638525</v>
      </c>
      <c r="AV126" s="18">
        <f t="shared" si="65"/>
        <v>1</v>
      </c>
      <c r="AW126" s="105"/>
      <c r="AX126" s="103"/>
      <c r="AY126" s="107">
        <f t="shared" si="56"/>
        <v>1451526.5674638525</v>
      </c>
      <c r="AZ126" s="7"/>
      <c r="BA126" s="7"/>
      <c r="BB126" s="7"/>
      <c r="BC126" s="7"/>
      <c r="BD126" s="7"/>
      <c r="BE126" s="7"/>
      <c r="BF126" s="7"/>
    </row>
    <row r="127" spans="1:58" x14ac:dyDescent="0.25">
      <c r="A127" s="22" t="s">
        <v>597</v>
      </c>
      <c r="B127" s="23">
        <v>62</v>
      </c>
      <c r="C127" s="22" t="s">
        <v>695</v>
      </c>
      <c r="D127" s="48">
        <v>620000653</v>
      </c>
      <c r="E127" s="22" t="s">
        <v>1194</v>
      </c>
      <c r="F127" s="22" t="s">
        <v>1504</v>
      </c>
      <c r="I127" s="1" t="s">
        <v>250</v>
      </c>
      <c r="J127" s="33">
        <v>46693</v>
      </c>
      <c r="K127" s="33">
        <f t="shared" si="57"/>
        <v>35066.447388238776</v>
      </c>
      <c r="L127" s="33">
        <v>1572</v>
      </c>
      <c r="M127" s="33">
        <f t="shared" si="58"/>
        <v>1</v>
      </c>
      <c r="N127" s="32">
        <v>0</v>
      </c>
      <c r="O127" s="33" t="s">
        <v>11</v>
      </c>
      <c r="P127" s="33" t="str">
        <f t="shared" si="34"/>
        <v/>
      </c>
      <c r="Q127" s="36">
        <f t="shared" si="35"/>
        <v>3.1281547619047618</v>
      </c>
      <c r="R127" s="6">
        <f t="shared" si="36"/>
        <v>4.3893329761904756</v>
      </c>
      <c r="S127" s="6">
        <f t="shared" si="37"/>
        <v>0</v>
      </c>
      <c r="T127" s="6">
        <f t="shared" si="59"/>
        <v>1.2611782142857138</v>
      </c>
      <c r="U127" s="6">
        <f t="shared" si="38"/>
        <v>4.3893329761904756</v>
      </c>
      <c r="V127" s="6">
        <f t="shared" si="39"/>
        <v>6.2535267857142856</v>
      </c>
      <c r="W127" s="6">
        <f t="shared" si="40"/>
        <v>6.8867083333333339</v>
      </c>
      <c r="X127" s="6">
        <f t="shared" si="41"/>
        <v>0</v>
      </c>
      <c r="Y127" s="6">
        <f t="shared" si="60"/>
        <v>0.63318154761904832</v>
      </c>
      <c r="Z127" s="6">
        <f t="shared" si="42"/>
        <v>6.8867083333333339</v>
      </c>
      <c r="AA127" s="4">
        <f t="shared" si="43"/>
        <v>1</v>
      </c>
      <c r="AB127" s="44">
        <f t="shared" si="44"/>
        <v>1</v>
      </c>
      <c r="AC127" s="6">
        <f t="shared" si="45"/>
        <v>0.125</v>
      </c>
      <c r="AD127" s="4">
        <f t="shared" si="61"/>
        <v>0</v>
      </c>
      <c r="AF127" s="4">
        <f t="shared" si="46"/>
        <v>0</v>
      </c>
      <c r="AG127" s="4">
        <f t="shared" si="47"/>
        <v>0</v>
      </c>
      <c r="AH127" s="4">
        <f t="shared" si="62"/>
        <v>0</v>
      </c>
      <c r="AI127" s="4">
        <f t="shared" si="48"/>
        <v>895436.53214285674</v>
      </c>
      <c r="AJ127" s="4">
        <f t="shared" si="49"/>
        <v>187830.39346607166</v>
      </c>
      <c r="AK127" s="4">
        <f t="shared" si="50"/>
        <v>273849.59999999998</v>
      </c>
      <c r="AL127" s="4">
        <f t="shared" si="51"/>
        <v>42000</v>
      </c>
      <c r="AM127" s="4">
        <f t="shared" si="52"/>
        <v>8969.5249999999996</v>
      </c>
      <c r="AN127" s="4">
        <f t="shared" si="53"/>
        <v>18578.18181818182</v>
      </c>
      <c r="AO127" s="4">
        <f t="shared" si="54"/>
        <v>0</v>
      </c>
      <c r="AP127" s="4">
        <v>0</v>
      </c>
      <c r="AQ127" s="4">
        <v>0</v>
      </c>
      <c r="AR127" s="4">
        <f t="shared" si="55"/>
        <v>0</v>
      </c>
      <c r="AS127" s="4">
        <f t="shared" si="63"/>
        <v>1426664.2324271102</v>
      </c>
      <c r="AT127" s="4">
        <v>0</v>
      </c>
      <c r="AU127" s="4">
        <f t="shared" si="64"/>
        <v>1426664.2324271102</v>
      </c>
      <c r="AV127" s="18">
        <f t="shared" si="65"/>
        <v>1</v>
      </c>
      <c r="AW127" s="105"/>
      <c r="AX127" s="103"/>
      <c r="AY127" s="107">
        <f t="shared" si="56"/>
        <v>1426664.2324271102</v>
      </c>
      <c r="AZ127" s="7"/>
      <c r="BA127" s="7"/>
      <c r="BB127" s="7"/>
      <c r="BC127" s="7"/>
      <c r="BD127" s="7"/>
      <c r="BE127" s="7"/>
      <c r="BF127" s="7"/>
    </row>
    <row r="128" spans="1:58" x14ac:dyDescent="0.25">
      <c r="A128" s="22" t="s">
        <v>597</v>
      </c>
      <c r="B128" s="23">
        <v>62</v>
      </c>
      <c r="C128" s="22" t="s">
        <v>1613</v>
      </c>
      <c r="D128" s="48">
        <v>620003202</v>
      </c>
      <c r="E128" s="22" t="s">
        <v>1192</v>
      </c>
      <c r="F128" s="22" t="s">
        <v>1504</v>
      </c>
      <c r="I128" s="1" t="s">
        <v>251</v>
      </c>
      <c r="J128" s="33">
        <v>28247</v>
      </c>
      <c r="K128" s="33">
        <f t="shared" si="57"/>
        <v>21213.499654671592</v>
      </c>
      <c r="L128" s="33">
        <v>1481</v>
      </c>
      <c r="M128" s="33">
        <f t="shared" si="58"/>
        <v>1</v>
      </c>
      <c r="N128" s="32">
        <v>0</v>
      </c>
      <c r="O128" s="33" t="s">
        <v>11</v>
      </c>
      <c r="P128" s="33" t="str">
        <f t="shared" si="34"/>
        <v/>
      </c>
      <c r="Q128" s="36">
        <f t="shared" si="35"/>
        <v>2.0301785714285718</v>
      </c>
      <c r="R128" s="6">
        <f t="shared" si="36"/>
        <v>3.1765980357142856</v>
      </c>
      <c r="S128" s="6">
        <f t="shared" si="37"/>
        <v>0</v>
      </c>
      <c r="T128" s="6">
        <f t="shared" si="59"/>
        <v>1.1464194642857137</v>
      </c>
      <c r="U128" s="6">
        <f t="shared" si="38"/>
        <v>3.1765980357142856</v>
      </c>
      <c r="V128" s="6">
        <f t="shared" si="39"/>
        <v>3.7830803571428571</v>
      </c>
      <c r="W128" s="6">
        <f t="shared" si="40"/>
        <v>4.7328452380952379</v>
      </c>
      <c r="X128" s="6">
        <f t="shared" si="41"/>
        <v>0</v>
      </c>
      <c r="Y128" s="6">
        <f t="shared" si="60"/>
        <v>0.94976488095238087</v>
      </c>
      <c r="Z128" s="6">
        <f t="shared" si="42"/>
        <v>4.7328452380952379</v>
      </c>
      <c r="AA128" s="4">
        <f t="shared" si="43"/>
        <v>1</v>
      </c>
      <c r="AB128" s="44">
        <f t="shared" si="44"/>
        <v>1</v>
      </c>
      <c r="AC128" s="6">
        <f t="shared" si="45"/>
        <v>0.125</v>
      </c>
      <c r="AD128" s="4">
        <f t="shared" si="61"/>
        <v>0</v>
      </c>
      <c r="AF128" s="4">
        <f t="shared" si="46"/>
        <v>0</v>
      </c>
      <c r="AG128" s="4">
        <f t="shared" si="47"/>
        <v>0</v>
      </c>
      <c r="AH128" s="4">
        <f t="shared" si="62"/>
        <v>0</v>
      </c>
      <c r="AI128" s="4">
        <f t="shared" si="48"/>
        <v>813957.81964285672</v>
      </c>
      <c r="AJ128" s="4">
        <f t="shared" si="49"/>
        <v>281743.3830160714</v>
      </c>
      <c r="AK128" s="4">
        <f t="shared" si="50"/>
        <v>273849.59999999998</v>
      </c>
      <c r="AL128" s="4">
        <f t="shared" si="51"/>
        <v>42000</v>
      </c>
      <c r="AM128" s="4">
        <f t="shared" si="52"/>
        <v>8969.5249999999996</v>
      </c>
      <c r="AN128" s="4">
        <f t="shared" si="53"/>
        <v>17502.727272727272</v>
      </c>
      <c r="AO128" s="4">
        <f t="shared" si="54"/>
        <v>0</v>
      </c>
      <c r="AP128" s="4">
        <v>0</v>
      </c>
      <c r="AQ128" s="4">
        <v>0</v>
      </c>
      <c r="AR128" s="4">
        <f t="shared" si="55"/>
        <v>0</v>
      </c>
      <c r="AS128" s="4">
        <f t="shared" si="63"/>
        <v>1438023.0549316553</v>
      </c>
      <c r="AT128" s="4">
        <v>0</v>
      </c>
      <c r="AU128" s="4">
        <f t="shared" si="64"/>
        <v>1438023.0549316553</v>
      </c>
      <c r="AV128" s="18">
        <f t="shared" si="65"/>
        <v>1</v>
      </c>
      <c r="AW128" s="105"/>
      <c r="AX128" s="103"/>
      <c r="AY128" s="107">
        <f t="shared" si="56"/>
        <v>1438023.0549316553</v>
      </c>
      <c r="AZ128" s="7"/>
      <c r="BA128" s="7"/>
      <c r="BB128" s="7"/>
      <c r="BC128" s="7"/>
      <c r="BD128" s="7"/>
      <c r="BE128" s="7"/>
      <c r="BF128" s="7"/>
    </row>
    <row r="129" spans="1:58" x14ac:dyDescent="0.25">
      <c r="A129" s="22" t="s">
        <v>597</v>
      </c>
      <c r="B129" s="23">
        <v>62</v>
      </c>
      <c r="C129" s="22" t="s">
        <v>1614</v>
      </c>
      <c r="D129" s="48">
        <v>620003350</v>
      </c>
      <c r="E129" s="22" t="s">
        <v>1184</v>
      </c>
      <c r="F129" s="22" t="s">
        <v>1559</v>
      </c>
      <c r="I129" s="1" t="s">
        <v>257</v>
      </c>
      <c r="J129" s="33">
        <v>22724</v>
      </c>
      <c r="K129" s="33">
        <f t="shared" si="57"/>
        <v>17065.726135616427</v>
      </c>
      <c r="L129" s="33">
        <v>0</v>
      </c>
      <c r="M129" s="33">
        <f t="shared" si="58"/>
        <v>1</v>
      </c>
      <c r="N129" s="32">
        <v>0</v>
      </c>
      <c r="O129" s="33" t="s">
        <v>16</v>
      </c>
      <c r="P129" s="33" t="str">
        <f t="shared" si="34"/>
        <v/>
      </c>
      <c r="Q129" s="36">
        <f t="shared" si="35"/>
        <v>1.7014285714285715</v>
      </c>
      <c r="R129" s="6">
        <f t="shared" si="36"/>
        <v>0</v>
      </c>
      <c r="S129" s="6">
        <f t="shared" si="37"/>
        <v>0</v>
      </c>
      <c r="T129" s="6">
        <f t="shared" si="59"/>
        <v>0</v>
      </c>
      <c r="U129" s="6">
        <f t="shared" si="38"/>
        <v>1.7014285714285715</v>
      </c>
      <c r="V129" s="6">
        <f t="shared" si="39"/>
        <v>3.043392857142857</v>
      </c>
      <c r="W129" s="6">
        <f t="shared" si="40"/>
        <v>0</v>
      </c>
      <c r="X129" s="6">
        <f t="shared" si="41"/>
        <v>0</v>
      </c>
      <c r="Y129" s="6">
        <f t="shared" si="60"/>
        <v>0</v>
      </c>
      <c r="Z129" s="6">
        <f t="shared" si="42"/>
        <v>3.043392857142857</v>
      </c>
      <c r="AA129" s="4">
        <f t="shared" si="43"/>
        <v>0</v>
      </c>
      <c r="AB129" s="44">
        <f t="shared" si="44"/>
        <v>0</v>
      </c>
      <c r="AC129" s="6">
        <f t="shared" si="45"/>
        <v>0</v>
      </c>
      <c r="AD129" s="4">
        <f t="shared" si="61"/>
        <v>0</v>
      </c>
      <c r="AF129" s="4">
        <f t="shared" si="46"/>
        <v>0</v>
      </c>
      <c r="AG129" s="4">
        <f t="shared" si="47"/>
        <v>0</v>
      </c>
      <c r="AH129" s="4">
        <f t="shared" si="62"/>
        <v>0</v>
      </c>
      <c r="AI129" s="4">
        <f t="shared" si="48"/>
        <v>0</v>
      </c>
      <c r="AJ129" s="4">
        <f t="shared" si="49"/>
        <v>0</v>
      </c>
      <c r="AK129" s="4">
        <f t="shared" si="50"/>
        <v>0</v>
      </c>
      <c r="AL129" s="4">
        <f t="shared" si="51"/>
        <v>0</v>
      </c>
      <c r="AM129" s="4">
        <f t="shared" si="52"/>
        <v>0</v>
      </c>
      <c r="AN129" s="4">
        <f t="shared" si="53"/>
        <v>0</v>
      </c>
      <c r="AO129" s="4">
        <f t="shared" si="54"/>
        <v>0</v>
      </c>
      <c r="AP129" s="4">
        <v>0</v>
      </c>
      <c r="AQ129" s="4">
        <v>0</v>
      </c>
      <c r="AR129" s="4">
        <f t="shared" si="55"/>
        <v>0</v>
      </c>
      <c r="AS129" s="4">
        <f t="shared" si="63"/>
        <v>0</v>
      </c>
      <c r="AT129" s="4">
        <v>0</v>
      </c>
      <c r="AU129" s="4">
        <f t="shared" si="64"/>
        <v>0</v>
      </c>
      <c r="AV129" s="18">
        <f t="shared" si="65"/>
        <v>0</v>
      </c>
      <c r="AW129" s="105"/>
      <c r="AX129" s="103"/>
      <c r="AY129" s="107">
        <f t="shared" si="56"/>
        <v>0</v>
      </c>
      <c r="AZ129" s="7"/>
      <c r="BA129" s="7"/>
      <c r="BB129" s="7"/>
      <c r="BC129" s="7"/>
      <c r="BD129" s="7"/>
      <c r="BE129" s="7"/>
      <c r="BF129" s="7"/>
    </row>
    <row r="130" spans="1:58" x14ac:dyDescent="0.25">
      <c r="A130" s="22" t="s">
        <v>597</v>
      </c>
      <c r="B130" s="23">
        <v>62</v>
      </c>
      <c r="C130" s="22" t="s">
        <v>1615</v>
      </c>
      <c r="D130" s="48">
        <v>620003376</v>
      </c>
      <c r="E130" s="22" t="s">
        <v>1184</v>
      </c>
      <c r="F130" s="22" t="s">
        <v>1559</v>
      </c>
      <c r="I130" s="1" t="s">
        <v>257</v>
      </c>
      <c r="J130" s="33">
        <v>26566</v>
      </c>
      <c r="K130" s="33">
        <f t="shared" si="57"/>
        <v>19951.06849669011</v>
      </c>
      <c r="L130" s="33">
        <v>0</v>
      </c>
      <c r="M130" s="33">
        <f t="shared" si="58"/>
        <v>1</v>
      </c>
      <c r="N130" s="32">
        <v>0</v>
      </c>
      <c r="O130" s="33" t="s">
        <v>16</v>
      </c>
      <c r="P130" s="33" t="str">
        <f t="shared" si="34"/>
        <v/>
      </c>
      <c r="Q130" s="36">
        <f t="shared" si="35"/>
        <v>1.930119047619048</v>
      </c>
      <c r="R130" s="6">
        <f t="shared" si="36"/>
        <v>0</v>
      </c>
      <c r="S130" s="6">
        <f t="shared" si="37"/>
        <v>0</v>
      </c>
      <c r="T130" s="6">
        <f t="shared" si="59"/>
        <v>0</v>
      </c>
      <c r="U130" s="6">
        <f t="shared" si="38"/>
        <v>1.930119047619048</v>
      </c>
      <c r="V130" s="6">
        <f t="shared" si="39"/>
        <v>3.5579464285714288</v>
      </c>
      <c r="W130" s="6">
        <f t="shared" si="40"/>
        <v>0</v>
      </c>
      <c r="X130" s="6">
        <f t="shared" si="41"/>
        <v>0</v>
      </c>
      <c r="Y130" s="6">
        <f t="shared" si="60"/>
        <v>0</v>
      </c>
      <c r="Z130" s="6">
        <f t="shared" si="42"/>
        <v>3.5579464285714288</v>
      </c>
      <c r="AA130" s="4">
        <f t="shared" si="43"/>
        <v>0</v>
      </c>
      <c r="AB130" s="44">
        <f t="shared" si="44"/>
        <v>0</v>
      </c>
      <c r="AC130" s="6">
        <f t="shared" si="45"/>
        <v>0</v>
      </c>
      <c r="AD130" s="4">
        <f t="shared" si="61"/>
        <v>0</v>
      </c>
      <c r="AF130" s="4">
        <f t="shared" si="46"/>
        <v>0</v>
      </c>
      <c r="AG130" s="4">
        <f t="shared" si="47"/>
        <v>0</v>
      </c>
      <c r="AH130" s="4">
        <f t="shared" si="62"/>
        <v>0</v>
      </c>
      <c r="AI130" s="4">
        <f t="shared" si="48"/>
        <v>0</v>
      </c>
      <c r="AJ130" s="4">
        <f t="shared" si="49"/>
        <v>0</v>
      </c>
      <c r="AK130" s="4">
        <f t="shared" si="50"/>
        <v>0</v>
      </c>
      <c r="AL130" s="4">
        <f t="shared" si="51"/>
        <v>0</v>
      </c>
      <c r="AM130" s="4">
        <f t="shared" si="52"/>
        <v>0</v>
      </c>
      <c r="AN130" s="4">
        <f t="shared" si="53"/>
        <v>0</v>
      </c>
      <c r="AO130" s="4">
        <f t="shared" si="54"/>
        <v>0</v>
      </c>
      <c r="AP130" s="4">
        <v>0</v>
      </c>
      <c r="AQ130" s="4">
        <v>0</v>
      </c>
      <c r="AR130" s="4">
        <f t="shared" si="55"/>
        <v>0</v>
      </c>
      <c r="AS130" s="4">
        <f t="shared" si="63"/>
        <v>0</v>
      </c>
      <c r="AT130" s="4">
        <v>0</v>
      </c>
      <c r="AU130" s="4">
        <f t="shared" si="64"/>
        <v>0</v>
      </c>
      <c r="AV130" s="18">
        <f t="shared" si="65"/>
        <v>0</v>
      </c>
      <c r="AW130" s="105"/>
      <c r="AX130" s="103"/>
      <c r="AY130" s="107">
        <f t="shared" si="56"/>
        <v>0</v>
      </c>
      <c r="AZ130" s="7"/>
      <c r="BA130" s="7"/>
      <c r="BB130" s="7"/>
      <c r="BC130" s="7"/>
      <c r="BD130" s="7"/>
      <c r="BE130" s="7"/>
      <c r="BF130" s="7"/>
    </row>
    <row r="131" spans="1:58" x14ac:dyDescent="0.25">
      <c r="A131" s="22" t="s">
        <v>597</v>
      </c>
      <c r="B131" s="23">
        <v>62</v>
      </c>
      <c r="C131" s="22" t="s">
        <v>1616</v>
      </c>
      <c r="D131" s="48">
        <v>620025346</v>
      </c>
      <c r="E131" s="22" t="s">
        <v>1184</v>
      </c>
      <c r="F131" s="22" t="s">
        <v>1559</v>
      </c>
      <c r="I131" s="1" t="s">
        <v>257</v>
      </c>
      <c r="J131" s="33">
        <v>20292</v>
      </c>
      <c r="K131" s="33">
        <f t="shared" si="57"/>
        <v>15239.293907055473</v>
      </c>
      <c r="L131" s="33">
        <v>0</v>
      </c>
      <c r="M131" s="33">
        <f t="shared" si="58"/>
        <v>1</v>
      </c>
      <c r="N131" s="32">
        <v>0</v>
      </c>
      <c r="O131" s="33" t="s">
        <v>16</v>
      </c>
      <c r="P131" s="33" t="str">
        <f t="shared" si="34"/>
        <v/>
      </c>
      <c r="Q131" s="36">
        <f t="shared" si="35"/>
        <v>1.5566666666666669</v>
      </c>
      <c r="R131" s="6">
        <f t="shared" si="36"/>
        <v>0</v>
      </c>
      <c r="S131" s="6">
        <f t="shared" si="37"/>
        <v>0</v>
      </c>
      <c r="T131" s="6">
        <f t="shared" si="59"/>
        <v>0</v>
      </c>
      <c r="U131" s="6">
        <f t="shared" si="38"/>
        <v>1.5566666666666669</v>
      </c>
      <c r="V131" s="6">
        <f t="shared" si="39"/>
        <v>2.7176785714285714</v>
      </c>
      <c r="W131" s="6">
        <f t="shared" si="40"/>
        <v>0</v>
      </c>
      <c r="X131" s="6">
        <f t="shared" si="41"/>
        <v>0</v>
      </c>
      <c r="Y131" s="6">
        <f t="shared" si="60"/>
        <v>0</v>
      </c>
      <c r="Z131" s="6">
        <f t="shared" si="42"/>
        <v>2.7176785714285714</v>
      </c>
      <c r="AA131" s="4">
        <f t="shared" si="43"/>
        <v>0</v>
      </c>
      <c r="AB131" s="44">
        <f t="shared" si="44"/>
        <v>0</v>
      </c>
      <c r="AC131" s="6">
        <f t="shared" si="45"/>
        <v>0</v>
      </c>
      <c r="AD131" s="4">
        <f t="shared" si="61"/>
        <v>0</v>
      </c>
      <c r="AF131" s="4">
        <f t="shared" si="46"/>
        <v>0</v>
      </c>
      <c r="AG131" s="4">
        <f t="shared" si="47"/>
        <v>0</v>
      </c>
      <c r="AH131" s="4">
        <f t="shared" si="62"/>
        <v>0</v>
      </c>
      <c r="AI131" s="4">
        <f t="shared" si="48"/>
        <v>0</v>
      </c>
      <c r="AJ131" s="4">
        <f t="shared" si="49"/>
        <v>0</v>
      </c>
      <c r="AK131" s="4">
        <f t="shared" si="50"/>
        <v>0</v>
      </c>
      <c r="AL131" s="4">
        <f t="shared" si="51"/>
        <v>0</v>
      </c>
      <c r="AM131" s="4">
        <f t="shared" si="52"/>
        <v>0</v>
      </c>
      <c r="AN131" s="4">
        <f t="shared" si="53"/>
        <v>0</v>
      </c>
      <c r="AO131" s="4">
        <f t="shared" si="54"/>
        <v>0</v>
      </c>
      <c r="AP131" s="4">
        <v>0</v>
      </c>
      <c r="AQ131" s="4">
        <v>0</v>
      </c>
      <c r="AR131" s="4">
        <f t="shared" si="55"/>
        <v>0</v>
      </c>
      <c r="AS131" s="4">
        <f t="shared" si="63"/>
        <v>0</v>
      </c>
      <c r="AT131" s="4">
        <v>0</v>
      </c>
      <c r="AU131" s="4">
        <f t="shared" si="64"/>
        <v>0</v>
      </c>
      <c r="AV131" s="18">
        <f t="shared" si="65"/>
        <v>0</v>
      </c>
      <c r="AW131" s="105"/>
      <c r="AX131" s="103"/>
      <c r="AY131" s="107">
        <f t="shared" si="56"/>
        <v>0</v>
      </c>
      <c r="AZ131" s="7"/>
      <c r="BA131" s="7"/>
      <c r="BB131" s="7"/>
      <c r="BC131" s="7"/>
      <c r="BD131" s="7"/>
      <c r="BE131" s="7"/>
      <c r="BF131" s="7"/>
    </row>
    <row r="132" spans="1:58" x14ac:dyDescent="0.25">
      <c r="A132" s="22" t="s">
        <v>597</v>
      </c>
      <c r="B132" s="23">
        <v>62</v>
      </c>
      <c r="C132" s="22" t="s">
        <v>1617</v>
      </c>
      <c r="D132" s="48">
        <v>620100735</v>
      </c>
      <c r="E132" s="22" t="s">
        <v>1618</v>
      </c>
      <c r="F132" s="22" t="s">
        <v>1529</v>
      </c>
      <c r="I132" s="1" t="s">
        <v>259</v>
      </c>
      <c r="J132" s="33">
        <v>0</v>
      </c>
      <c r="K132" s="33">
        <f t="shared" si="57"/>
        <v>0</v>
      </c>
      <c r="L132" s="33">
        <v>0</v>
      </c>
      <c r="M132" s="33">
        <f t="shared" si="58"/>
        <v>0</v>
      </c>
      <c r="N132" s="32">
        <v>1</v>
      </c>
      <c r="O132" s="33"/>
      <c r="P132" s="33" t="str">
        <f t="shared" si="34"/>
        <v/>
      </c>
      <c r="Q132" s="36">
        <f t="shared" si="35"/>
        <v>0</v>
      </c>
      <c r="R132" s="6">
        <f t="shared" si="36"/>
        <v>0</v>
      </c>
      <c r="S132" s="6">
        <f t="shared" si="37"/>
        <v>0</v>
      </c>
      <c r="T132" s="6">
        <f t="shared" si="59"/>
        <v>0</v>
      </c>
      <c r="U132" s="6">
        <f t="shared" si="38"/>
        <v>0</v>
      </c>
      <c r="V132" s="6">
        <f t="shared" si="39"/>
        <v>0</v>
      </c>
      <c r="W132" s="6">
        <f t="shared" si="40"/>
        <v>0</v>
      </c>
      <c r="X132" s="6">
        <f t="shared" si="41"/>
        <v>0</v>
      </c>
      <c r="Y132" s="6">
        <f t="shared" si="60"/>
        <v>0</v>
      </c>
      <c r="Z132" s="6">
        <f t="shared" si="42"/>
        <v>0</v>
      </c>
      <c r="AA132" s="4">
        <f t="shared" si="43"/>
        <v>0</v>
      </c>
      <c r="AB132" s="44">
        <f t="shared" si="44"/>
        <v>0</v>
      </c>
      <c r="AC132" s="6">
        <f t="shared" si="45"/>
        <v>0</v>
      </c>
      <c r="AD132" s="4">
        <f t="shared" si="61"/>
        <v>0</v>
      </c>
      <c r="AF132" s="4">
        <f t="shared" si="46"/>
        <v>0</v>
      </c>
      <c r="AG132" s="4">
        <f t="shared" si="47"/>
        <v>0</v>
      </c>
      <c r="AH132" s="4">
        <f t="shared" si="62"/>
        <v>0</v>
      </c>
      <c r="AI132" s="4">
        <f t="shared" si="48"/>
        <v>0</v>
      </c>
      <c r="AJ132" s="4">
        <f t="shared" si="49"/>
        <v>0</v>
      </c>
      <c r="AK132" s="4">
        <f t="shared" si="50"/>
        <v>0</v>
      </c>
      <c r="AL132" s="4">
        <f t="shared" si="51"/>
        <v>0</v>
      </c>
      <c r="AM132" s="4">
        <f t="shared" si="52"/>
        <v>0</v>
      </c>
      <c r="AN132" s="4">
        <f t="shared" si="53"/>
        <v>0</v>
      </c>
      <c r="AO132" s="4">
        <f t="shared" si="54"/>
        <v>0</v>
      </c>
      <c r="AP132" s="4">
        <v>0</v>
      </c>
      <c r="AQ132" s="4">
        <v>0</v>
      </c>
      <c r="AR132" s="4">
        <f t="shared" si="55"/>
        <v>0</v>
      </c>
      <c r="AS132" s="4">
        <f t="shared" si="63"/>
        <v>0</v>
      </c>
      <c r="AT132" s="4">
        <v>0</v>
      </c>
      <c r="AU132" s="4">
        <f t="shared" si="64"/>
        <v>0</v>
      </c>
      <c r="AV132" s="18">
        <f t="shared" si="65"/>
        <v>0</v>
      </c>
      <c r="AW132" s="105"/>
      <c r="AX132" s="103"/>
      <c r="AY132" s="107">
        <f t="shared" si="56"/>
        <v>0</v>
      </c>
      <c r="AZ132" s="7"/>
      <c r="BA132" s="7"/>
      <c r="BB132" s="7"/>
      <c r="BC132" s="7"/>
      <c r="BD132" s="7"/>
      <c r="BE132" s="7"/>
      <c r="BF132" s="7"/>
    </row>
    <row r="133" spans="1:58" x14ac:dyDescent="0.25">
      <c r="A133" s="22" t="s">
        <v>597</v>
      </c>
      <c r="B133" s="23">
        <v>62</v>
      </c>
      <c r="C133" s="22" t="s">
        <v>1619</v>
      </c>
      <c r="D133" s="48">
        <v>620106088</v>
      </c>
      <c r="E133" s="22" t="s">
        <v>1620</v>
      </c>
      <c r="F133" s="22" t="s">
        <v>1529</v>
      </c>
      <c r="I133" s="1" t="s">
        <v>258</v>
      </c>
      <c r="J133" s="33">
        <v>0</v>
      </c>
      <c r="K133" s="33">
        <f t="shared" si="57"/>
        <v>0</v>
      </c>
      <c r="L133" s="33">
        <v>0</v>
      </c>
      <c r="M133" s="33">
        <f t="shared" si="58"/>
        <v>0</v>
      </c>
      <c r="N133" s="32">
        <v>1</v>
      </c>
      <c r="O133" s="33"/>
      <c r="P133" s="33" t="str">
        <f t="shared" si="34"/>
        <v/>
      </c>
      <c r="Q133" s="36">
        <f t="shared" si="35"/>
        <v>0</v>
      </c>
      <c r="R133" s="6">
        <f t="shared" si="36"/>
        <v>0</v>
      </c>
      <c r="S133" s="6">
        <f t="shared" si="37"/>
        <v>0</v>
      </c>
      <c r="T133" s="6">
        <f t="shared" si="59"/>
        <v>0</v>
      </c>
      <c r="U133" s="6">
        <f t="shared" si="38"/>
        <v>0</v>
      </c>
      <c r="V133" s="6">
        <f t="shared" si="39"/>
        <v>0</v>
      </c>
      <c r="W133" s="6">
        <f t="shared" si="40"/>
        <v>0</v>
      </c>
      <c r="X133" s="6">
        <f t="shared" si="41"/>
        <v>0</v>
      </c>
      <c r="Y133" s="6">
        <f t="shared" si="60"/>
        <v>0</v>
      </c>
      <c r="Z133" s="6">
        <f t="shared" si="42"/>
        <v>0</v>
      </c>
      <c r="AA133" s="4">
        <f t="shared" si="43"/>
        <v>0</v>
      </c>
      <c r="AB133" s="44">
        <f t="shared" si="44"/>
        <v>0</v>
      </c>
      <c r="AC133" s="6">
        <f t="shared" si="45"/>
        <v>0</v>
      </c>
      <c r="AD133" s="4">
        <f t="shared" si="61"/>
        <v>0</v>
      </c>
      <c r="AF133" s="4">
        <f t="shared" si="46"/>
        <v>0</v>
      </c>
      <c r="AG133" s="4">
        <f t="shared" si="47"/>
        <v>0</v>
      </c>
      <c r="AH133" s="4">
        <f t="shared" si="62"/>
        <v>0</v>
      </c>
      <c r="AI133" s="4">
        <f t="shared" si="48"/>
        <v>0</v>
      </c>
      <c r="AJ133" s="4">
        <f t="shared" si="49"/>
        <v>0</v>
      </c>
      <c r="AK133" s="4">
        <f t="shared" si="50"/>
        <v>0</v>
      </c>
      <c r="AL133" s="4">
        <f t="shared" si="51"/>
        <v>0</v>
      </c>
      <c r="AM133" s="4">
        <f t="shared" si="52"/>
        <v>0</v>
      </c>
      <c r="AN133" s="4">
        <f t="shared" si="53"/>
        <v>0</v>
      </c>
      <c r="AO133" s="4">
        <f t="shared" si="54"/>
        <v>0</v>
      </c>
      <c r="AP133" s="4">
        <v>0</v>
      </c>
      <c r="AQ133" s="4">
        <v>0</v>
      </c>
      <c r="AR133" s="4">
        <f t="shared" si="55"/>
        <v>0</v>
      </c>
      <c r="AS133" s="4">
        <f t="shared" si="63"/>
        <v>0</v>
      </c>
      <c r="AT133" s="4">
        <v>0</v>
      </c>
      <c r="AU133" s="4">
        <f t="shared" si="64"/>
        <v>0</v>
      </c>
      <c r="AV133" s="18">
        <f t="shared" si="65"/>
        <v>0</v>
      </c>
      <c r="AW133" s="105"/>
      <c r="AX133" s="103"/>
      <c r="AY133" s="107">
        <f t="shared" si="56"/>
        <v>0</v>
      </c>
      <c r="AZ133" s="7"/>
      <c r="BA133" s="7"/>
      <c r="BB133" s="7"/>
      <c r="BC133" s="7"/>
      <c r="BD133" s="7"/>
      <c r="BE133" s="7"/>
      <c r="BF133" s="7"/>
    </row>
    <row r="134" spans="1:58" x14ac:dyDescent="0.25">
      <c r="A134" s="22" t="s">
        <v>581</v>
      </c>
      <c r="B134" s="23" t="s">
        <v>1621</v>
      </c>
      <c r="C134" s="22" t="s">
        <v>650</v>
      </c>
      <c r="D134" s="48">
        <v>970300026</v>
      </c>
      <c r="E134" s="22" t="s">
        <v>1622</v>
      </c>
      <c r="F134" s="22" t="s">
        <v>1504</v>
      </c>
      <c r="I134" s="1" t="s">
        <v>21</v>
      </c>
      <c r="J134" s="33">
        <v>51936</v>
      </c>
      <c r="K134" s="33">
        <f t="shared" si="57"/>
        <v>39003.940880979353</v>
      </c>
      <c r="L134" s="33">
        <v>2070</v>
      </c>
      <c r="M134" s="33">
        <f t="shared" si="58"/>
        <v>1</v>
      </c>
      <c r="N134" s="32">
        <v>0</v>
      </c>
      <c r="O134" s="33" t="s">
        <v>11</v>
      </c>
      <c r="P134" s="33" t="str">
        <f t="shared" ref="P134:P197" si="66">IFERROR(IF(AND(O134="SMUR seul",sorties_SMUR&lt;3000),"Faible activité",IF(AND(O134="SU Seul",Passages_SU_exDG&lt;12000),"Faible activité",IF(AND(O134="SU SMUR",(Passages_SU_exDG+sorties_SMUR*7)&lt;(12000*2)),"Faible activité",""))),"")</f>
        <v/>
      </c>
      <c r="Q134" s="36">
        <f t="shared" ref="Q134:Q197" si="67">IF(Passages_SU_exDG&gt;0,MAX(1,(58.6+0.01*Passages_SU_exDG)/168),0)</f>
        <v>3.4402380952380955</v>
      </c>
      <c r="R134" s="6">
        <f t="shared" ref="R134:R197" si="68">IF(AND(Passages_SU_exDG&gt;0,sorties_SMUR&gt;0),MAX(2,(127.8+0.0107*Passages_SU_exDG+0.06997*sorties_SMUR)/168),0)</f>
        <v>4.9306732142857141</v>
      </c>
      <c r="S134" s="6">
        <f t="shared" ref="S134:S197" si="69">IF(AND(sorties_SMUR&gt;0,Passages_SU_exDG=0),MAX(1,1+(ROUNDUP((sorties_SMUR-1749)/750,0)*1/3)),0)</f>
        <v>0</v>
      </c>
      <c r="T134" s="6">
        <f t="shared" si="59"/>
        <v>1.4904351190476186</v>
      </c>
      <c r="U134" s="6">
        <f t="shared" ref="U134:U197" si="70">IF(O134="SU seul",Q134,IF(O134="SU SMUR",R134,S134))</f>
        <v>4.9306732142857141</v>
      </c>
      <c r="V134" s="6">
        <f t="shared" ref="V134:V197" si="71">IF(Passages_SU_exDG&gt;0,MAX(1,(0.0225*Passages_SU_exDG)/168),0)</f>
        <v>6.9557142857142855</v>
      </c>
      <c r="W134" s="6">
        <f t="shared" ref="W134:W197" si="72">IF(AND(Passages_SU_exDG&gt;0,sorties_SMUR&gt;0),MAX(2,(73.3+0.019*Passages_SU_exDG+0.125*sorties_SMUR)/168),0)</f>
        <v>7.8502023809523811</v>
      </c>
      <c r="X134" s="6">
        <f t="shared" ref="X134:X197" si="73">IF(AND(sorties_SMUR&gt;0,Passages_SU_exDG=0),MAX(1,1+(ROUNDUP((sorties_SMUR-1749)/750,0)*1/3)),0)</f>
        <v>0</v>
      </c>
      <c r="Y134" s="6">
        <f t="shared" si="60"/>
        <v>0.89448809523809558</v>
      </c>
      <c r="Z134" s="6">
        <f t="shared" ref="Z134:Z197" si="74">IF(O134="SU seul",V134,IF(O134="SU SMUR",W134,X134))</f>
        <v>7.8502023809523811</v>
      </c>
      <c r="AA134" s="4">
        <f t="shared" ref="AA134:AA197" si="75">IF(sorties_SMUR&gt;0,MAX(1,1+(ROUNDUP((sorties_SMUR-1749)/750,0)*1/3)),0)</f>
        <v>1.3333333333333333</v>
      </c>
      <c r="AB134" s="44">
        <f t="shared" ref="AB134:AB197" si="76">IF(sorties_SMUR&gt;0,ROUNDUP(AA134,0),0)</f>
        <v>2</v>
      </c>
      <c r="AC134" s="6">
        <f t="shared" ref="AC134:AC197" si="77">IF(sorties_SMUR&gt;0,Conducteurs_SMUR*0.125,0)</f>
        <v>0.16666666666666666</v>
      </c>
      <c r="AD134" s="4">
        <f t="shared" si="61"/>
        <v>0</v>
      </c>
      <c r="AE134" s="4">
        <v>1</v>
      </c>
      <c r="AF134" s="4">
        <f t="shared" ref="AF134:AF197" si="78">IF(AND(P134="Faible activité",Passages_SU_exDG=0),Med_exDG*(660000-710000),0)</f>
        <v>0</v>
      </c>
      <c r="AG134" s="4">
        <f t="shared" ref="AG134:AG197" si="79">IF(AND(P134="Faible activité",Passages_SU_exDG&gt;0,sorties_SMUR&gt;0),Med_exDG*(660000-710000),0)</f>
        <v>0</v>
      </c>
      <c r="AH134" s="4">
        <f t="shared" si="62"/>
        <v>0</v>
      </c>
      <c r="AI134" s="4">
        <f t="shared" ref="AI134:AI197" si="80">+T134*$AI$3+AH134</f>
        <v>1058208.9345238092</v>
      </c>
      <c r="AJ134" s="4">
        <f t="shared" ref="AJ134:AJ197" si="81">+Y134*$AJ$3</f>
        <v>265345.77880714298</v>
      </c>
      <c r="AK134" s="4">
        <f t="shared" ref="AK134:AK197" si="82">+AA134*$AK$3</f>
        <v>365132.79999999993</v>
      </c>
      <c r="AL134" s="4">
        <f t="shared" ref="AL134:AL197" si="83">+AB134*$AL$3</f>
        <v>84000</v>
      </c>
      <c r="AM134" s="4">
        <f t="shared" ref="AM134:AM197" si="84">+AC134*$AM$3</f>
        <v>11959.366666666665</v>
      </c>
      <c r="AN134" s="4">
        <f t="shared" ref="AN134:AN197" si="85">+L134*$AN$3</f>
        <v>24463.636363636364</v>
      </c>
      <c r="AO134" s="4">
        <f t="shared" ref="AO134:AO197" si="86">IF(AB134&gt;=2,sorties_SMUR*$AO$3,0)</f>
        <v>144154.79999999996</v>
      </c>
      <c r="AP134" s="4">
        <v>0</v>
      </c>
      <c r="AQ134" s="4">
        <v>0</v>
      </c>
      <c r="AR134" s="4">
        <f t="shared" ref="AR134:AR197" si="87">IF((AD134+AE134)&gt;0,sorties_SMUR*$AR$3,0)</f>
        <v>255391.43259016858</v>
      </c>
      <c r="AS134" s="4">
        <f t="shared" si="63"/>
        <v>2208656.7489514239</v>
      </c>
      <c r="AT134" s="4">
        <v>0.26</v>
      </c>
      <c r="AU134" s="4">
        <f t="shared" si="64"/>
        <v>2782907.503678794</v>
      </c>
      <c r="AV134" s="18">
        <f t="shared" si="65"/>
        <v>1</v>
      </c>
      <c r="AW134" s="105"/>
      <c r="AX134" s="103"/>
      <c r="AY134" s="107">
        <f t="shared" ref="AY134:AY197" si="88">+AU134+AW134</f>
        <v>2782907.503678794</v>
      </c>
      <c r="AZ134" s="7"/>
      <c r="BA134" s="7"/>
      <c r="BB134" s="7"/>
      <c r="BC134" s="7"/>
      <c r="BD134" s="7"/>
      <c r="BE134" s="7"/>
      <c r="BF134" s="7"/>
    </row>
    <row r="135" spans="1:58" x14ac:dyDescent="0.25">
      <c r="A135" s="22" t="s">
        <v>581</v>
      </c>
      <c r="B135" s="23" t="s">
        <v>1621</v>
      </c>
      <c r="C135" s="22" t="s">
        <v>1623</v>
      </c>
      <c r="D135" s="48">
        <v>970300083</v>
      </c>
      <c r="E135" s="22" t="s">
        <v>1624</v>
      </c>
      <c r="F135" s="22" t="s">
        <v>1625</v>
      </c>
      <c r="I135" s="1" t="s">
        <v>20</v>
      </c>
      <c r="J135" s="33">
        <v>22189</v>
      </c>
      <c r="K135" s="33">
        <f t="shared" ref="K135:K198" si="89">0.751000093980656*J135</f>
        <v>16663.941085336777</v>
      </c>
      <c r="L135" s="33">
        <v>156</v>
      </c>
      <c r="M135" s="33">
        <f t="shared" ref="M135:M198" si="90">IF(OR(J135&gt;0,L135&gt;0),1,0)</f>
        <v>1</v>
      </c>
      <c r="N135" s="32">
        <v>0</v>
      </c>
      <c r="O135" s="33" t="s">
        <v>11</v>
      </c>
      <c r="P135" s="33" t="str">
        <f t="shared" si="66"/>
        <v>Faible activité</v>
      </c>
      <c r="Q135" s="36">
        <f t="shared" si="67"/>
        <v>1.6695833333333334</v>
      </c>
      <c r="R135" s="6">
        <f t="shared" si="68"/>
        <v>2.2389144047619047</v>
      </c>
      <c r="S135" s="6">
        <f t="shared" si="69"/>
        <v>0</v>
      </c>
      <c r="T135" s="6">
        <f t="shared" ref="T135:T198" si="91">IF(O135="SU seul",0,IF(O135="SMUR seul",S135,R135-Q135))</f>
        <v>0.56933107142857131</v>
      </c>
      <c r="U135" s="6">
        <f t="shared" si="70"/>
        <v>2.2389144047619047</v>
      </c>
      <c r="V135" s="6">
        <f t="shared" si="71"/>
        <v>2.9717410714285712</v>
      </c>
      <c r="W135" s="6">
        <f t="shared" si="72"/>
        <v>3.0618511904761911</v>
      </c>
      <c r="X135" s="6">
        <f t="shared" si="73"/>
        <v>0</v>
      </c>
      <c r="Y135" s="6">
        <f t="shared" ref="Y135:Y198" si="92">IF(O135="SU seul",0,IF(O135="SMUR seul",X135,W135-V135))</f>
        <v>9.0110119047619897E-2</v>
      </c>
      <c r="Z135" s="6">
        <f t="shared" si="74"/>
        <v>3.0618511904761911</v>
      </c>
      <c r="AA135" s="4">
        <f t="shared" si="75"/>
        <v>1</v>
      </c>
      <c r="AB135" s="44">
        <f t="shared" si="76"/>
        <v>1</v>
      </c>
      <c r="AC135" s="6">
        <f t="shared" si="77"/>
        <v>0.125</v>
      </c>
      <c r="AD135" s="4">
        <f t="shared" ref="AD135:AD198" si="93">IF(AB135&gt;2,1,0)</f>
        <v>0</v>
      </c>
      <c r="AF135" s="4">
        <f t="shared" si="78"/>
        <v>0</v>
      </c>
      <c r="AG135" s="4">
        <f t="shared" si="79"/>
        <v>-111945.72023809524</v>
      </c>
      <c r="AH135" s="4">
        <f t="shared" ref="AH135:AH198" si="94">AF135+IF(K135&lt;9000,AG135/2,AG135)</f>
        <v>-111945.72023809524</v>
      </c>
      <c r="AI135" s="4">
        <f t="shared" si="80"/>
        <v>292279.34047619044</v>
      </c>
      <c r="AJ135" s="4">
        <f t="shared" si="81"/>
        <v>26730.752308928826</v>
      </c>
      <c r="AK135" s="4">
        <f t="shared" si="82"/>
        <v>273849.59999999998</v>
      </c>
      <c r="AL135" s="4">
        <f t="shared" si="83"/>
        <v>42000</v>
      </c>
      <c r="AM135" s="4">
        <f t="shared" si="84"/>
        <v>8969.5249999999996</v>
      </c>
      <c r="AN135" s="4">
        <f t="shared" si="85"/>
        <v>1843.6363636363637</v>
      </c>
      <c r="AO135" s="4">
        <f t="shared" si="86"/>
        <v>0</v>
      </c>
      <c r="AP135" s="4">
        <v>0</v>
      </c>
      <c r="AQ135" s="4">
        <v>0</v>
      </c>
      <c r="AR135" s="4">
        <f t="shared" si="87"/>
        <v>0</v>
      </c>
      <c r="AS135" s="4">
        <f t="shared" ref="AS135:AS198" si="95">SUM(AI135:AR135)</f>
        <v>645672.85414875555</v>
      </c>
      <c r="AT135" s="4">
        <v>0.26</v>
      </c>
      <c r="AU135" s="4">
        <f t="shared" ref="AU135:AU198" si="96">+AS135*(1+AT135)</f>
        <v>813547.79622743197</v>
      </c>
      <c r="AV135" s="18">
        <f t="shared" ref="AV135:AV198" si="97">IF(AU135&gt;0,1,0)</f>
        <v>1</v>
      </c>
      <c r="AW135" s="105"/>
      <c r="AX135" s="103"/>
      <c r="AY135" s="107">
        <f t="shared" si="88"/>
        <v>813547.79622743197</v>
      </c>
      <c r="AZ135" s="7"/>
      <c r="BA135" s="7"/>
      <c r="BB135" s="7"/>
      <c r="BC135" s="7"/>
      <c r="BD135" s="7"/>
      <c r="BE135" s="7"/>
      <c r="BF135" s="7"/>
    </row>
    <row r="136" spans="1:58" x14ac:dyDescent="0.25">
      <c r="A136" s="22" t="s">
        <v>581</v>
      </c>
      <c r="B136" s="23" t="s">
        <v>1621</v>
      </c>
      <c r="C136" s="22" t="s">
        <v>1626</v>
      </c>
      <c r="D136" s="48">
        <v>970300265</v>
      </c>
      <c r="E136" s="22" t="s">
        <v>1627</v>
      </c>
      <c r="F136" s="22" t="s">
        <v>1559</v>
      </c>
      <c r="I136" s="1" t="s">
        <v>167</v>
      </c>
      <c r="J136" s="33">
        <v>19368</v>
      </c>
      <c r="K136" s="33">
        <f t="shared" si="89"/>
        <v>14545.369820217345</v>
      </c>
      <c r="L136" s="33">
        <v>249</v>
      </c>
      <c r="M136" s="33">
        <f t="shared" si="90"/>
        <v>1</v>
      </c>
      <c r="N136" s="32">
        <v>0</v>
      </c>
      <c r="O136" s="33" t="s">
        <v>11</v>
      </c>
      <c r="P136" s="33" t="str">
        <f t="shared" si="66"/>
        <v>Faible activité</v>
      </c>
      <c r="Q136" s="36">
        <f t="shared" si="67"/>
        <v>1.5016666666666667</v>
      </c>
      <c r="R136" s="6">
        <f t="shared" si="68"/>
        <v>2.0979769642857145</v>
      </c>
      <c r="S136" s="6">
        <f t="shared" si="69"/>
        <v>0</v>
      </c>
      <c r="T136" s="6">
        <f t="shared" si="91"/>
        <v>0.59631029761904775</v>
      </c>
      <c r="U136" s="6">
        <f t="shared" si="70"/>
        <v>2.0979769642857145</v>
      </c>
      <c r="V136" s="6">
        <f t="shared" si="71"/>
        <v>2.5939285714285711</v>
      </c>
      <c r="W136" s="6">
        <f t="shared" si="72"/>
        <v>2.8120059523809524</v>
      </c>
      <c r="X136" s="6">
        <f t="shared" si="73"/>
        <v>0</v>
      </c>
      <c r="Y136" s="6">
        <f t="shared" si="92"/>
        <v>0.21807738095238127</v>
      </c>
      <c r="Z136" s="6">
        <f t="shared" si="74"/>
        <v>2.8120059523809524</v>
      </c>
      <c r="AA136" s="4">
        <f t="shared" si="75"/>
        <v>1</v>
      </c>
      <c r="AB136" s="44">
        <f t="shared" si="76"/>
        <v>1</v>
      </c>
      <c r="AC136" s="6">
        <f t="shared" si="77"/>
        <v>0.125</v>
      </c>
      <c r="AD136" s="4">
        <f t="shared" si="93"/>
        <v>0</v>
      </c>
      <c r="AF136" s="4">
        <f t="shared" si="78"/>
        <v>0</v>
      </c>
      <c r="AG136" s="4">
        <f t="shared" si="79"/>
        <v>-104898.84821428572</v>
      </c>
      <c r="AH136" s="4">
        <f t="shared" si="94"/>
        <v>-104898.84821428572</v>
      </c>
      <c r="AI136" s="4">
        <f t="shared" si="80"/>
        <v>318481.46309523814</v>
      </c>
      <c r="AJ136" s="4">
        <f t="shared" si="81"/>
        <v>64691.651903571532</v>
      </c>
      <c r="AK136" s="4">
        <f t="shared" si="82"/>
        <v>273849.59999999998</v>
      </c>
      <c r="AL136" s="4">
        <f t="shared" si="83"/>
        <v>42000</v>
      </c>
      <c r="AM136" s="4">
        <f t="shared" si="84"/>
        <v>8969.5249999999996</v>
      </c>
      <c r="AN136" s="4">
        <f t="shared" si="85"/>
        <v>2942.727272727273</v>
      </c>
      <c r="AO136" s="4">
        <f t="shared" si="86"/>
        <v>0</v>
      </c>
      <c r="AP136" s="4">
        <v>0</v>
      </c>
      <c r="AQ136" s="4">
        <v>0</v>
      </c>
      <c r="AR136" s="4">
        <f t="shared" si="87"/>
        <v>0</v>
      </c>
      <c r="AS136" s="4">
        <f t="shared" si="95"/>
        <v>710934.96727153694</v>
      </c>
      <c r="AT136" s="4">
        <v>0.26</v>
      </c>
      <c r="AU136" s="4">
        <f t="shared" si="96"/>
        <v>895778.0587621365</v>
      </c>
      <c r="AV136" s="18">
        <f t="shared" si="97"/>
        <v>1</v>
      </c>
      <c r="AW136" s="105"/>
      <c r="AX136" s="103"/>
      <c r="AY136" s="107">
        <f t="shared" si="88"/>
        <v>895778.0587621365</v>
      </c>
      <c r="AZ136" s="7"/>
      <c r="BA136" s="7"/>
      <c r="BB136" s="7"/>
      <c r="BC136" s="7"/>
      <c r="BD136" s="7"/>
      <c r="BE136" s="7"/>
      <c r="BF136" s="7"/>
    </row>
    <row r="137" spans="1:58" x14ac:dyDescent="0.25">
      <c r="A137" s="22" t="s">
        <v>1628</v>
      </c>
      <c r="B137" s="23">
        <v>27</v>
      </c>
      <c r="C137" s="22" t="s">
        <v>651</v>
      </c>
      <c r="D137" s="48">
        <v>270000045</v>
      </c>
      <c r="E137" s="22" t="s">
        <v>914</v>
      </c>
      <c r="F137" s="22" t="s">
        <v>1504</v>
      </c>
      <c r="I137" s="1" t="s">
        <v>451</v>
      </c>
      <c r="J137" s="33">
        <v>18988</v>
      </c>
      <c r="K137" s="33">
        <f t="shared" si="89"/>
        <v>14259.989784504696</v>
      </c>
      <c r="L137" s="33">
        <v>573</v>
      </c>
      <c r="M137" s="33">
        <f t="shared" si="90"/>
        <v>1</v>
      </c>
      <c r="N137" s="32">
        <v>0</v>
      </c>
      <c r="O137" s="33" t="s">
        <v>11</v>
      </c>
      <c r="P137" s="33" t="str">
        <f t="shared" si="66"/>
        <v>Faible activité</v>
      </c>
      <c r="Q137" s="36">
        <f t="shared" si="67"/>
        <v>1.4790476190476189</v>
      </c>
      <c r="R137" s="6">
        <f t="shared" si="68"/>
        <v>2.2087167261904761</v>
      </c>
      <c r="S137" s="6">
        <f t="shared" si="69"/>
        <v>0</v>
      </c>
      <c r="T137" s="6">
        <f t="shared" si="91"/>
        <v>0.72966910714285715</v>
      </c>
      <c r="U137" s="6">
        <f t="shared" si="70"/>
        <v>2.2087167261904761</v>
      </c>
      <c r="V137" s="6">
        <f t="shared" si="71"/>
        <v>2.5430357142857138</v>
      </c>
      <c r="W137" s="6">
        <f t="shared" si="72"/>
        <v>3.0101011904761905</v>
      </c>
      <c r="X137" s="6">
        <f t="shared" si="73"/>
        <v>0</v>
      </c>
      <c r="Y137" s="6">
        <f t="shared" si="92"/>
        <v>0.46706547619047667</v>
      </c>
      <c r="Z137" s="6">
        <f t="shared" si="74"/>
        <v>3.0101011904761905</v>
      </c>
      <c r="AA137" s="4">
        <f t="shared" si="75"/>
        <v>1</v>
      </c>
      <c r="AB137" s="44">
        <f t="shared" si="76"/>
        <v>1</v>
      </c>
      <c r="AC137" s="6">
        <f t="shared" si="77"/>
        <v>0.125</v>
      </c>
      <c r="AD137" s="4">
        <f t="shared" si="93"/>
        <v>0</v>
      </c>
      <c r="AF137" s="4">
        <f t="shared" si="78"/>
        <v>0</v>
      </c>
      <c r="AG137" s="4">
        <f t="shared" si="79"/>
        <v>-110435.8363095238</v>
      </c>
      <c r="AH137" s="4">
        <f t="shared" si="94"/>
        <v>-110435.8363095238</v>
      </c>
      <c r="AI137" s="4">
        <f t="shared" si="80"/>
        <v>407629.2297619048</v>
      </c>
      <c r="AJ137" s="4">
        <f t="shared" si="81"/>
        <v>138552.82501071444</v>
      </c>
      <c r="AK137" s="4">
        <f t="shared" si="82"/>
        <v>273849.59999999998</v>
      </c>
      <c r="AL137" s="4">
        <f t="shared" si="83"/>
        <v>42000</v>
      </c>
      <c r="AM137" s="4">
        <f t="shared" si="84"/>
        <v>8969.5249999999996</v>
      </c>
      <c r="AN137" s="4">
        <f t="shared" si="85"/>
        <v>6771.818181818182</v>
      </c>
      <c r="AO137" s="4">
        <f t="shared" si="86"/>
        <v>0</v>
      </c>
      <c r="AP137" s="4">
        <v>0</v>
      </c>
      <c r="AQ137" s="4">
        <v>0</v>
      </c>
      <c r="AR137" s="4">
        <f t="shared" si="87"/>
        <v>0</v>
      </c>
      <c r="AS137" s="4">
        <f t="shared" si="95"/>
        <v>877772.99795443751</v>
      </c>
      <c r="AT137" s="4">
        <v>0</v>
      </c>
      <c r="AU137" s="4">
        <f t="shared" si="96"/>
        <v>877772.99795443751</v>
      </c>
      <c r="AV137" s="18">
        <f t="shared" si="97"/>
        <v>1</v>
      </c>
      <c r="AW137" s="105"/>
      <c r="AX137" s="103"/>
      <c r="AY137" s="107">
        <f t="shared" si="88"/>
        <v>877772.99795443751</v>
      </c>
      <c r="AZ137" s="7"/>
      <c r="BA137" s="7"/>
      <c r="BB137" s="7"/>
      <c r="BC137" s="7"/>
      <c r="BD137" s="7"/>
      <c r="BE137" s="7"/>
      <c r="BF137" s="7"/>
    </row>
    <row r="138" spans="1:58" x14ac:dyDescent="0.25">
      <c r="A138" s="22" t="s">
        <v>1628</v>
      </c>
      <c r="B138" s="23">
        <v>27</v>
      </c>
      <c r="C138" s="22" t="s">
        <v>1629</v>
      </c>
      <c r="D138" s="48">
        <v>270000326</v>
      </c>
      <c r="E138" s="22" t="s">
        <v>1630</v>
      </c>
      <c r="F138" s="22" t="s">
        <v>1529</v>
      </c>
      <c r="I138" s="1" t="s">
        <v>447</v>
      </c>
      <c r="J138" s="33">
        <v>0</v>
      </c>
      <c r="K138" s="33">
        <f t="shared" si="89"/>
        <v>0</v>
      </c>
      <c r="L138" s="33">
        <v>0</v>
      </c>
      <c r="M138" s="33">
        <f t="shared" si="90"/>
        <v>0</v>
      </c>
      <c r="N138" s="32">
        <v>1</v>
      </c>
      <c r="O138" s="33"/>
      <c r="P138" s="33" t="str">
        <f t="shared" si="66"/>
        <v/>
      </c>
      <c r="Q138" s="36">
        <f t="shared" si="67"/>
        <v>0</v>
      </c>
      <c r="R138" s="6">
        <f t="shared" si="68"/>
        <v>0</v>
      </c>
      <c r="S138" s="6">
        <f t="shared" si="69"/>
        <v>0</v>
      </c>
      <c r="T138" s="6">
        <f t="shared" si="91"/>
        <v>0</v>
      </c>
      <c r="U138" s="6">
        <f t="shared" si="70"/>
        <v>0</v>
      </c>
      <c r="V138" s="6">
        <f t="shared" si="71"/>
        <v>0</v>
      </c>
      <c r="W138" s="6">
        <f t="shared" si="72"/>
        <v>0</v>
      </c>
      <c r="X138" s="6">
        <f t="shared" si="73"/>
        <v>0</v>
      </c>
      <c r="Y138" s="6">
        <f t="shared" si="92"/>
        <v>0</v>
      </c>
      <c r="Z138" s="6">
        <f t="shared" si="74"/>
        <v>0</v>
      </c>
      <c r="AA138" s="4">
        <f t="shared" si="75"/>
        <v>0</v>
      </c>
      <c r="AB138" s="44">
        <f t="shared" si="76"/>
        <v>0</v>
      </c>
      <c r="AC138" s="6">
        <f t="shared" si="77"/>
        <v>0</v>
      </c>
      <c r="AD138" s="4">
        <f t="shared" si="93"/>
        <v>0</v>
      </c>
      <c r="AF138" s="4">
        <f t="shared" si="78"/>
        <v>0</v>
      </c>
      <c r="AG138" s="4">
        <f t="shared" si="79"/>
        <v>0</v>
      </c>
      <c r="AH138" s="4">
        <f t="shared" si="94"/>
        <v>0</v>
      </c>
      <c r="AI138" s="4">
        <f t="shared" si="80"/>
        <v>0</v>
      </c>
      <c r="AJ138" s="4">
        <f t="shared" si="81"/>
        <v>0</v>
      </c>
      <c r="AK138" s="4">
        <f t="shared" si="82"/>
        <v>0</v>
      </c>
      <c r="AL138" s="4">
        <f t="shared" si="83"/>
        <v>0</v>
      </c>
      <c r="AM138" s="4">
        <f t="shared" si="84"/>
        <v>0</v>
      </c>
      <c r="AN138" s="4">
        <f t="shared" si="85"/>
        <v>0</v>
      </c>
      <c r="AO138" s="4">
        <f t="shared" si="86"/>
        <v>0</v>
      </c>
      <c r="AP138" s="4">
        <v>0</v>
      </c>
      <c r="AQ138" s="4">
        <v>0</v>
      </c>
      <c r="AR138" s="4">
        <f t="shared" si="87"/>
        <v>0</v>
      </c>
      <c r="AS138" s="4">
        <f t="shared" si="95"/>
        <v>0</v>
      </c>
      <c r="AT138" s="4">
        <v>0</v>
      </c>
      <c r="AU138" s="4">
        <f t="shared" si="96"/>
        <v>0</v>
      </c>
      <c r="AV138" s="18">
        <f t="shared" si="97"/>
        <v>0</v>
      </c>
      <c r="AW138" s="105"/>
      <c r="AX138" s="103"/>
      <c r="AY138" s="107">
        <f t="shared" si="88"/>
        <v>0</v>
      </c>
      <c r="AZ138" s="7"/>
      <c r="BA138" s="7"/>
      <c r="BB138" s="7"/>
      <c r="BC138" s="7"/>
      <c r="BD138" s="7"/>
      <c r="BE138" s="7"/>
      <c r="BF138" s="7"/>
    </row>
    <row r="139" spans="1:58" x14ac:dyDescent="0.25">
      <c r="A139" s="22" t="s">
        <v>1628</v>
      </c>
      <c r="B139" s="23">
        <v>27</v>
      </c>
      <c r="C139" s="22" t="s">
        <v>1631</v>
      </c>
      <c r="D139" s="48">
        <v>270000359</v>
      </c>
      <c r="E139" s="22" t="s">
        <v>918</v>
      </c>
      <c r="F139" s="22" t="s">
        <v>1504</v>
      </c>
      <c r="I139" s="1" t="s">
        <v>446</v>
      </c>
      <c r="J139" s="33">
        <v>51941</v>
      </c>
      <c r="K139" s="33">
        <f t="shared" si="89"/>
        <v>39007.695881449254</v>
      </c>
      <c r="L139" s="33">
        <v>2053</v>
      </c>
      <c r="M139" s="33">
        <f t="shared" si="90"/>
        <v>1</v>
      </c>
      <c r="N139" s="32">
        <v>0</v>
      </c>
      <c r="O139" s="33" t="s">
        <v>11</v>
      </c>
      <c r="P139" s="33" t="str">
        <f t="shared" si="66"/>
        <v/>
      </c>
      <c r="Q139" s="36">
        <f t="shared" si="67"/>
        <v>3.4405357142857143</v>
      </c>
      <c r="R139" s="6">
        <f t="shared" si="68"/>
        <v>4.9239113690476186</v>
      </c>
      <c r="S139" s="6">
        <f t="shared" si="69"/>
        <v>0</v>
      </c>
      <c r="T139" s="6">
        <f t="shared" si="91"/>
        <v>1.4833756547619044</v>
      </c>
      <c r="U139" s="6">
        <f t="shared" si="70"/>
        <v>4.9239113690476186</v>
      </c>
      <c r="V139" s="6">
        <f t="shared" si="71"/>
        <v>6.9563839285714284</v>
      </c>
      <c r="W139" s="6">
        <f t="shared" si="72"/>
        <v>7.8381190476190481</v>
      </c>
      <c r="X139" s="6">
        <f t="shared" si="73"/>
        <v>0</v>
      </c>
      <c r="Y139" s="6">
        <f t="shared" si="92"/>
        <v>0.8817351190476197</v>
      </c>
      <c r="Z139" s="6">
        <f t="shared" si="74"/>
        <v>7.8381190476190481</v>
      </c>
      <c r="AA139" s="4">
        <f t="shared" si="75"/>
        <v>1.3333333333333333</v>
      </c>
      <c r="AB139" s="44">
        <f t="shared" si="76"/>
        <v>2</v>
      </c>
      <c r="AC139" s="6">
        <f t="shared" si="77"/>
        <v>0.16666666666666666</v>
      </c>
      <c r="AD139" s="4">
        <f t="shared" si="93"/>
        <v>0</v>
      </c>
      <c r="AF139" s="4">
        <f t="shared" si="78"/>
        <v>0</v>
      </c>
      <c r="AG139" s="4">
        <f t="shared" si="79"/>
        <v>0</v>
      </c>
      <c r="AH139" s="4">
        <f t="shared" si="94"/>
        <v>0</v>
      </c>
      <c r="AI139" s="4">
        <f t="shared" si="80"/>
        <v>1053196.7148809521</v>
      </c>
      <c r="AJ139" s="4">
        <f t="shared" si="81"/>
        <v>261562.6670839288</v>
      </c>
      <c r="AK139" s="4">
        <f t="shared" si="82"/>
        <v>365132.79999999993</v>
      </c>
      <c r="AL139" s="4">
        <f t="shared" si="83"/>
        <v>84000</v>
      </c>
      <c r="AM139" s="4">
        <f t="shared" si="84"/>
        <v>11959.366666666665</v>
      </c>
      <c r="AN139" s="4">
        <f t="shared" si="85"/>
        <v>24262.727272727272</v>
      </c>
      <c r="AO139" s="4">
        <f t="shared" si="86"/>
        <v>142970.91999999998</v>
      </c>
      <c r="AP139" s="4">
        <v>0</v>
      </c>
      <c r="AQ139" s="4">
        <v>0</v>
      </c>
      <c r="AR139" s="4">
        <f t="shared" si="87"/>
        <v>0</v>
      </c>
      <c r="AS139" s="4">
        <f t="shared" si="95"/>
        <v>1943085.1959042747</v>
      </c>
      <c r="AT139" s="4">
        <v>0</v>
      </c>
      <c r="AU139" s="4">
        <f t="shared" si="96"/>
        <v>1943085.1959042747</v>
      </c>
      <c r="AV139" s="18">
        <f t="shared" si="97"/>
        <v>1</v>
      </c>
      <c r="AW139" s="105"/>
      <c r="AX139" s="103"/>
      <c r="AY139" s="107">
        <f t="shared" si="88"/>
        <v>1943085.1959042747</v>
      </c>
      <c r="AZ139" s="7"/>
      <c r="BA139" s="7"/>
      <c r="BB139" s="7"/>
      <c r="BC139" s="7"/>
      <c r="BD139" s="7"/>
      <c r="BE139" s="7"/>
      <c r="BF139" s="7"/>
    </row>
    <row r="140" spans="1:58" x14ac:dyDescent="0.25">
      <c r="A140" s="22" t="s">
        <v>1628</v>
      </c>
      <c r="B140" s="23">
        <v>27</v>
      </c>
      <c r="C140" s="22" t="s">
        <v>652</v>
      </c>
      <c r="D140" s="48">
        <v>270000367</v>
      </c>
      <c r="E140" s="22" t="s">
        <v>915</v>
      </c>
      <c r="F140" s="22" t="s">
        <v>1504</v>
      </c>
      <c r="I140" s="1" t="s">
        <v>450</v>
      </c>
      <c r="J140" s="33">
        <v>18097</v>
      </c>
      <c r="K140" s="33">
        <f t="shared" si="89"/>
        <v>13590.848700767932</v>
      </c>
      <c r="L140" s="33">
        <v>654</v>
      </c>
      <c r="M140" s="33">
        <f t="shared" si="90"/>
        <v>1</v>
      </c>
      <c r="N140" s="32">
        <v>0</v>
      </c>
      <c r="O140" s="33" t="s">
        <v>11</v>
      </c>
      <c r="P140" s="33" t="str">
        <f t="shared" si="66"/>
        <v>Faible activité</v>
      </c>
      <c r="Q140" s="36">
        <f t="shared" si="67"/>
        <v>1.4260119047619046</v>
      </c>
      <c r="R140" s="6">
        <f t="shared" si="68"/>
        <v>2.1857040476190477</v>
      </c>
      <c r="S140" s="6">
        <f t="shared" si="69"/>
        <v>0</v>
      </c>
      <c r="T140" s="6">
        <f t="shared" si="91"/>
        <v>0.75969214285714304</v>
      </c>
      <c r="U140" s="6">
        <f t="shared" si="70"/>
        <v>2.1857040476190477</v>
      </c>
      <c r="V140" s="6">
        <f t="shared" si="71"/>
        <v>2.4237053571428571</v>
      </c>
      <c r="W140" s="6">
        <f t="shared" si="72"/>
        <v>2.9696011904761908</v>
      </c>
      <c r="X140" s="6">
        <f t="shared" si="73"/>
        <v>0</v>
      </c>
      <c r="Y140" s="6">
        <f t="shared" si="92"/>
        <v>0.54589583333333369</v>
      </c>
      <c r="Z140" s="6">
        <f t="shared" si="74"/>
        <v>2.9696011904761908</v>
      </c>
      <c r="AA140" s="4">
        <f t="shared" si="75"/>
        <v>1</v>
      </c>
      <c r="AB140" s="44">
        <f t="shared" si="76"/>
        <v>1</v>
      </c>
      <c r="AC140" s="6">
        <f t="shared" si="77"/>
        <v>0.125</v>
      </c>
      <c r="AD140" s="4">
        <f t="shared" si="93"/>
        <v>0</v>
      </c>
      <c r="AF140" s="4">
        <f t="shared" si="78"/>
        <v>0</v>
      </c>
      <c r="AG140" s="4">
        <f t="shared" si="79"/>
        <v>-109285.20238095238</v>
      </c>
      <c r="AH140" s="4">
        <f t="shared" si="94"/>
        <v>-109285.20238095238</v>
      </c>
      <c r="AI140" s="4">
        <f t="shared" si="80"/>
        <v>430096.2190476192</v>
      </c>
      <c r="AJ140" s="4">
        <f t="shared" si="81"/>
        <v>161937.48783750011</v>
      </c>
      <c r="AK140" s="4">
        <f t="shared" si="82"/>
        <v>273849.59999999998</v>
      </c>
      <c r="AL140" s="4">
        <f t="shared" si="83"/>
        <v>42000</v>
      </c>
      <c r="AM140" s="4">
        <f t="shared" si="84"/>
        <v>8969.5249999999996</v>
      </c>
      <c r="AN140" s="4">
        <f t="shared" si="85"/>
        <v>7729.090909090909</v>
      </c>
      <c r="AO140" s="4">
        <f t="shared" si="86"/>
        <v>0</v>
      </c>
      <c r="AP140" s="4">
        <v>0</v>
      </c>
      <c r="AQ140" s="4">
        <v>0</v>
      </c>
      <c r="AR140" s="4">
        <f t="shared" si="87"/>
        <v>0</v>
      </c>
      <c r="AS140" s="4">
        <f t="shared" si="95"/>
        <v>924581.92279421026</v>
      </c>
      <c r="AT140" s="4">
        <v>0</v>
      </c>
      <c r="AU140" s="4">
        <f t="shared" si="96"/>
        <v>924581.92279421026</v>
      </c>
      <c r="AV140" s="18">
        <f t="shared" si="97"/>
        <v>1</v>
      </c>
      <c r="AW140" s="105"/>
      <c r="AX140" s="103"/>
      <c r="AY140" s="107">
        <f t="shared" si="88"/>
        <v>924581.92279421026</v>
      </c>
      <c r="AZ140" s="7"/>
      <c r="BA140" s="7"/>
      <c r="BB140" s="7"/>
      <c r="BC140" s="7"/>
      <c r="BD140" s="7"/>
      <c r="BE140" s="7"/>
      <c r="BF140" s="7"/>
    </row>
    <row r="141" spans="1:58" x14ac:dyDescent="0.25">
      <c r="A141" s="22" t="s">
        <v>1628</v>
      </c>
      <c r="B141" s="23">
        <v>27</v>
      </c>
      <c r="C141" s="22" t="s">
        <v>1632</v>
      </c>
      <c r="D141" s="48">
        <v>270000391</v>
      </c>
      <c r="E141" s="22" t="s">
        <v>1300</v>
      </c>
      <c r="F141" s="22" t="s">
        <v>1504</v>
      </c>
      <c r="I141" s="1" t="s">
        <v>154</v>
      </c>
      <c r="J141" s="33">
        <v>13474</v>
      </c>
      <c r="K141" s="33">
        <f t="shared" si="89"/>
        <v>10118.97526629536</v>
      </c>
      <c r="L141" s="33">
        <v>0</v>
      </c>
      <c r="M141" s="33">
        <f t="shared" si="90"/>
        <v>1</v>
      </c>
      <c r="N141" s="32">
        <v>0</v>
      </c>
      <c r="O141" s="33" t="s">
        <v>16</v>
      </c>
      <c r="P141" s="33" t="str">
        <f t="shared" si="66"/>
        <v/>
      </c>
      <c r="Q141" s="36">
        <f t="shared" si="67"/>
        <v>1.1508333333333334</v>
      </c>
      <c r="R141" s="6">
        <f t="shared" si="68"/>
        <v>0</v>
      </c>
      <c r="S141" s="6">
        <f t="shared" si="69"/>
        <v>0</v>
      </c>
      <c r="T141" s="6">
        <f t="shared" si="91"/>
        <v>0</v>
      </c>
      <c r="U141" s="6">
        <f t="shared" si="70"/>
        <v>1.1508333333333334</v>
      </c>
      <c r="V141" s="6">
        <f t="shared" si="71"/>
        <v>1.8045535714285712</v>
      </c>
      <c r="W141" s="6">
        <f t="shared" si="72"/>
        <v>0</v>
      </c>
      <c r="X141" s="6">
        <f t="shared" si="73"/>
        <v>0</v>
      </c>
      <c r="Y141" s="6">
        <f t="shared" si="92"/>
        <v>0</v>
      </c>
      <c r="Z141" s="6">
        <f t="shared" si="74"/>
        <v>1.8045535714285712</v>
      </c>
      <c r="AA141" s="4">
        <f t="shared" si="75"/>
        <v>0</v>
      </c>
      <c r="AB141" s="44">
        <f t="shared" si="76"/>
        <v>0</v>
      </c>
      <c r="AC141" s="6">
        <f t="shared" si="77"/>
        <v>0</v>
      </c>
      <c r="AD141" s="4">
        <f t="shared" si="93"/>
        <v>0</v>
      </c>
      <c r="AF141" s="4">
        <f t="shared" si="78"/>
        <v>0</v>
      </c>
      <c r="AG141" s="4">
        <f t="shared" si="79"/>
        <v>0</v>
      </c>
      <c r="AH141" s="4">
        <f t="shared" si="94"/>
        <v>0</v>
      </c>
      <c r="AI141" s="4">
        <f t="shared" si="80"/>
        <v>0</v>
      </c>
      <c r="AJ141" s="4">
        <f t="shared" si="81"/>
        <v>0</v>
      </c>
      <c r="AK141" s="4">
        <f t="shared" si="82"/>
        <v>0</v>
      </c>
      <c r="AL141" s="4">
        <f t="shared" si="83"/>
        <v>0</v>
      </c>
      <c r="AM141" s="4">
        <f t="shared" si="84"/>
        <v>0</v>
      </c>
      <c r="AN141" s="4">
        <f t="shared" si="85"/>
        <v>0</v>
      </c>
      <c r="AO141" s="4">
        <f t="shared" si="86"/>
        <v>0</v>
      </c>
      <c r="AP141" s="4">
        <v>0</v>
      </c>
      <c r="AQ141" s="4">
        <v>0</v>
      </c>
      <c r="AR141" s="4">
        <f t="shared" si="87"/>
        <v>0</v>
      </c>
      <c r="AS141" s="4">
        <f t="shared" si="95"/>
        <v>0</v>
      </c>
      <c r="AT141" s="4">
        <v>0</v>
      </c>
      <c r="AU141" s="4">
        <f t="shared" si="96"/>
        <v>0</v>
      </c>
      <c r="AV141" s="18">
        <f t="shared" si="97"/>
        <v>0</v>
      </c>
      <c r="AW141" s="105"/>
      <c r="AX141" s="103"/>
      <c r="AY141" s="107">
        <f t="shared" si="88"/>
        <v>0</v>
      </c>
      <c r="AZ141" s="7"/>
      <c r="BA141" s="7"/>
      <c r="BB141" s="7"/>
      <c r="BC141" s="7"/>
      <c r="BD141" s="7"/>
      <c r="BE141" s="7"/>
      <c r="BF141" s="7"/>
    </row>
    <row r="142" spans="1:58" x14ac:dyDescent="0.25">
      <c r="A142" s="22" t="s">
        <v>1628</v>
      </c>
      <c r="B142" s="23">
        <v>27</v>
      </c>
      <c r="C142" s="22" t="s">
        <v>653</v>
      </c>
      <c r="D142" s="48">
        <v>270000425</v>
      </c>
      <c r="E142" s="22" t="s">
        <v>916</v>
      </c>
      <c r="F142" s="22" t="s">
        <v>1504</v>
      </c>
      <c r="I142" s="1" t="s">
        <v>449</v>
      </c>
      <c r="J142" s="33">
        <v>17856</v>
      </c>
      <c r="K142" s="33">
        <f t="shared" si="89"/>
        <v>13409.857678118595</v>
      </c>
      <c r="L142" s="33">
        <v>599</v>
      </c>
      <c r="M142" s="33">
        <f t="shared" si="90"/>
        <v>1</v>
      </c>
      <c r="N142" s="32">
        <v>0</v>
      </c>
      <c r="O142" s="33" t="s">
        <v>11</v>
      </c>
      <c r="P142" s="33" t="str">
        <f t="shared" si="66"/>
        <v>Faible activité</v>
      </c>
      <c r="Q142" s="36">
        <f t="shared" si="67"/>
        <v>1.4116666666666666</v>
      </c>
      <c r="R142" s="6">
        <f t="shared" si="68"/>
        <v>2.1474477976190478</v>
      </c>
      <c r="S142" s="6">
        <f t="shared" si="69"/>
        <v>0</v>
      </c>
      <c r="T142" s="6">
        <f t="shared" si="91"/>
        <v>0.73578113095238118</v>
      </c>
      <c r="U142" s="6">
        <f t="shared" si="70"/>
        <v>2.1474477976190478</v>
      </c>
      <c r="V142" s="6">
        <f t="shared" si="71"/>
        <v>2.3914285714285715</v>
      </c>
      <c r="W142" s="6">
        <f t="shared" si="72"/>
        <v>2.9014226190476191</v>
      </c>
      <c r="X142" s="6">
        <f t="shared" si="73"/>
        <v>0</v>
      </c>
      <c r="Y142" s="6">
        <f t="shared" si="92"/>
        <v>0.50999404761904765</v>
      </c>
      <c r="Z142" s="6">
        <f t="shared" si="74"/>
        <v>2.9014226190476191</v>
      </c>
      <c r="AA142" s="4">
        <f t="shared" si="75"/>
        <v>1</v>
      </c>
      <c r="AB142" s="44">
        <f t="shared" si="76"/>
        <v>1</v>
      </c>
      <c r="AC142" s="6">
        <f t="shared" si="77"/>
        <v>0.125</v>
      </c>
      <c r="AD142" s="4">
        <f t="shared" si="93"/>
        <v>0</v>
      </c>
      <c r="AF142" s="4">
        <f t="shared" si="78"/>
        <v>0</v>
      </c>
      <c r="AG142" s="4">
        <f t="shared" si="79"/>
        <v>-107372.3898809524</v>
      </c>
      <c r="AH142" s="4">
        <f t="shared" si="94"/>
        <v>-107372.3898809524</v>
      </c>
      <c r="AI142" s="4">
        <f t="shared" si="80"/>
        <v>415032.2130952382</v>
      </c>
      <c r="AJ142" s="4">
        <f t="shared" si="81"/>
        <v>151287.38825357144</v>
      </c>
      <c r="AK142" s="4">
        <f t="shared" si="82"/>
        <v>273849.59999999998</v>
      </c>
      <c r="AL142" s="4">
        <f t="shared" si="83"/>
        <v>42000</v>
      </c>
      <c r="AM142" s="4">
        <f t="shared" si="84"/>
        <v>8969.5249999999996</v>
      </c>
      <c r="AN142" s="4">
        <f t="shared" si="85"/>
        <v>7079.090909090909</v>
      </c>
      <c r="AO142" s="4">
        <f t="shared" si="86"/>
        <v>0</v>
      </c>
      <c r="AP142" s="4">
        <v>0</v>
      </c>
      <c r="AQ142" s="4">
        <v>0</v>
      </c>
      <c r="AR142" s="4">
        <f t="shared" si="87"/>
        <v>0</v>
      </c>
      <c r="AS142" s="4">
        <f t="shared" si="95"/>
        <v>898217.81725790061</v>
      </c>
      <c r="AT142" s="4">
        <v>0</v>
      </c>
      <c r="AU142" s="4">
        <f t="shared" si="96"/>
        <v>898217.81725790061</v>
      </c>
      <c r="AV142" s="18">
        <f t="shared" si="97"/>
        <v>1</v>
      </c>
      <c r="AW142" s="105"/>
      <c r="AX142" s="103"/>
      <c r="AY142" s="107">
        <f t="shared" si="88"/>
        <v>898217.81725790061</v>
      </c>
      <c r="AZ142" s="7"/>
      <c r="BA142" s="7"/>
      <c r="BB142" s="7"/>
      <c r="BC142" s="7"/>
      <c r="BD142" s="7"/>
      <c r="BE142" s="7"/>
      <c r="BF142" s="7"/>
    </row>
    <row r="143" spans="1:58" x14ac:dyDescent="0.25">
      <c r="A143" s="22" t="s">
        <v>1628</v>
      </c>
      <c r="B143" s="23">
        <v>27</v>
      </c>
      <c r="C143" s="22" t="s">
        <v>654</v>
      </c>
      <c r="D143" s="48">
        <v>270000441</v>
      </c>
      <c r="E143" s="22" t="s">
        <v>917</v>
      </c>
      <c r="F143" s="22" t="s">
        <v>1504</v>
      </c>
      <c r="I143" s="1" t="s">
        <v>448</v>
      </c>
      <c r="J143" s="33">
        <v>14165</v>
      </c>
      <c r="K143" s="33">
        <f t="shared" si="89"/>
        <v>10637.916331235992</v>
      </c>
      <c r="L143" s="33">
        <v>416</v>
      </c>
      <c r="M143" s="33">
        <f t="shared" si="90"/>
        <v>1</v>
      </c>
      <c r="N143" s="32">
        <v>0</v>
      </c>
      <c r="O143" s="33" t="s">
        <v>11</v>
      </c>
      <c r="P143" s="33" t="str">
        <f t="shared" si="66"/>
        <v>Faible activité</v>
      </c>
      <c r="Q143" s="36">
        <f t="shared" si="67"/>
        <v>1.1919642857142858</v>
      </c>
      <c r="R143" s="6">
        <f t="shared" si="68"/>
        <v>2</v>
      </c>
      <c r="S143" s="6">
        <f t="shared" si="69"/>
        <v>0</v>
      </c>
      <c r="T143" s="6">
        <f t="shared" si="91"/>
        <v>0.80803571428571419</v>
      </c>
      <c r="U143" s="6">
        <f t="shared" si="70"/>
        <v>2</v>
      </c>
      <c r="V143" s="6">
        <f t="shared" si="71"/>
        <v>1.8970982142857142</v>
      </c>
      <c r="W143" s="6">
        <f t="shared" si="72"/>
        <v>2.3478273809523809</v>
      </c>
      <c r="X143" s="6">
        <f t="shared" si="73"/>
        <v>0</v>
      </c>
      <c r="Y143" s="6">
        <f t="shared" si="92"/>
        <v>0.45072916666666663</v>
      </c>
      <c r="Z143" s="6">
        <f t="shared" si="74"/>
        <v>2.3478273809523809</v>
      </c>
      <c r="AA143" s="4">
        <f t="shared" si="75"/>
        <v>1</v>
      </c>
      <c r="AB143" s="44">
        <f t="shared" si="76"/>
        <v>1</v>
      </c>
      <c r="AC143" s="6">
        <f t="shared" si="77"/>
        <v>0.125</v>
      </c>
      <c r="AD143" s="4">
        <f t="shared" si="93"/>
        <v>0</v>
      </c>
      <c r="AF143" s="4">
        <f t="shared" si="78"/>
        <v>0</v>
      </c>
      <c r="AG143" s="4">
        <f t="shared" si="79"/>
        <v>-100000</v>
      </c>
      <c r="AH143" s="4">
        <f t="shared" si="94"/>
        <v>-100000</v>
      </c>
      <c r="AI143" s="4">
        <f t="shared" si="80"/>
        <v>473705.35714285704</v>
      </c>
      <c r="AJ143" s="4">
        <f t="shared" si="81"/>
        <v>133706.73393749999</v>
      </c>
      <c r="AK143" s="4">
        <f t="shared" si="82"/>
        <v>273849.59999999998</v>
      </c>
      <c r="AL143" s="4">
        <f t="shared" si="83"/>
        <v>42000</v>
      </c>
      <c r="AM143" s="4">
        <f t="shared" si="84"/>
        <v>8969.5249999999996</v>
      </c>
      <c r="AN143" s="4">
        <f t="shared" si="85"/>
        <v>4916.363636363636</v>
      </c>
      <c r="AO143" s="4">
        <f t="shared" si="86"/>
        <v>0</v>
      </c>
      <c r="AP143" s="4">
        <v>0</v>
      </c>
      <c r="AQ143" s="4">
        <v>0</v>
      </c>
      <c r="AR143" s="4">
        <f t="shared" si="87"/>
        <v>0</v>
      </c>
      <c r="AS143" s="4">
        <f t="shared" si="95"/>
        <v>937147.57971672073</v>
      </c>
      <c r="AT143" s="4">
        <v>0</v>
      </c>
      <c r="AU143" s="4">
        <f t="shared" si="96"/>
        <v>937147.57971672073</v>
      </c>
      <c r="AV143" s="18">
        <f t="shared" si="97"/>
        <v>1</v>
      </c>
      <c r="AW143" s="105"/>
      <c r="AX143" s="103"/>
      <c r="AY143" s="107">
        <f t="shared" si="88"/>
        <v>937147.57971672073</v>
      </c>
      <c r="AZ143" s="7"/>
      <c r="BA143" s="7"/>
      <c r="BB143" s="7"/>
      <c r="BC143" s="7"/>
      <c r="BD143" s="7"/>
      <c r="BE143" s="7"/>
      <c r="BF143" s="7"/>
    </row>
    <row r="144" spans="1:58" x14ac:dyDescent="0.25">
      <c r="A144" s="22" t="s">
        <v>1628</v>
      </c>
      <c r="B144" s="23">
        <v>27</v>
      </c>
      <c r="C144" s="22" t="s">
        <v>1633</v>
      </c>
      <c r="D144" s="48">
        <v>270000458</v>
      </c>
      <c r="E144" s="22" t="s">
        <v>918</v>
      </c>
      <c r="F144" s="22" t="s">
        <v>1504</v>
      </c>
      <c r="I144" s="1" t="s">
        <v>446</v>
      </c>
      <c r="J144" s="33">
        <v>21840</v>
      </c>
      <c r="K144" s="33">
        <f t="shared" si="89"/>
        <v>16401.84205253753</v>
      </c>
      <c r="L144" s="33">
        <v>787</v>
      </c>
      <c r="M144" s="33">
        <f t="shared" si="90"/>
        <v>1</v>
      </c>
      <c r="N144" s="32">
        <v>0</v>
      </c>
      <c r="O144" s="33" t="s">
        <v>11</v>
      </c>
      <c r="P144" s="33" t="str">
        <f t="shared" si="66"/>
        <v/>
      </c>
      <c r="Q144" s="36">
        <f t="shared" si="67"/>
        <v>1.6488095238095237</v>
      </c>
      <c r="R144" s="6">
        <f t="shared" si="68"/>
        <v>2.4794904166666667</v>
      </c>
      <c r="S144" s="6">
        <f t="shared" si="69"/>
        <v>0</v>
      </c>
      <c r="T144" s="6">
        <f t="shared" si="91"/>
        <v>0.83068089285714297</v>
      </c>
      <c r="U144" s="6">
        <f t="shared" si="70"/>
        <v>2.4794904166666667</v>
      </c>
      <c r="V144" s="6">
        <f t="shared" si="71"/>
        <v>2.9249999999999998</v>
      </c>
      <c r="W144" s="6">
        <f t="shared" si="72"/>
        <v>3.4918749999999998</v>
      </c>
      <c r="X144" s="6">
        <f t="shared" si="73"/>
        <v>0</v>
      </c>
      <c r="Y144" s="6">
        <f t="shared" si="92"/>
        <v>0.56687500000000002</v>
      </c>
      <c r="Z144" s="6">
        <f t="shared" si="74"/>
        <v>3.4918749999999998</v>
      </c>
      <c r="AA144" s="4">
        <f t="shared" si="75"/>
        <v>1</v>
      </c>
      <c r="AB144" s="44">
        <f t="shared" si="76"/>
        <v>1</v>
      </c>
      <c r="AC144" s="6">
        <f t="shared" si="77"/>
        <v>0.125</v>
      </c>
      <c r="AD144" s="4">
        <f t="shared" si="93"/>
        <v>0</v>
      </c>
      <c r="AF144" s="4">
        <f t="shared" si="78"/>
        <v>0</v>
      </c>
      <c r="AG144" s="4">
        <f t="shared" si="79"/>
        <v>0</v>
      </c>
      <c r="AH144" s="4">
        <f t="shared" si="94"/>
        <v>0</v>
      </c>
      <c r="AI144" s="4">
        <f t="shared" si="80"/>
        <v>589783.43392857153</v>
      </c>
      <c r="AJ144" s="4">
        <f t="shared" si="81"/>
        <v>168160.86112500002</v>
      </c>
      <c r="AK144" s="4">
        <f t="shared" si="82"/>
        <v>273849.59999999998</v>
      </c>
      <c r="AL144" s="4">
        <f t="shared" si="83"/>
        <v>42000</v>
      </c>
      <c r="AM144" s="4">
        <f t="shared" si="84"/>
        <v>8969.5249999999996</v>
      </c>
      <c r="AN144" s="4">
        <f t="shared" si="85"/>
        <v>9300.9090909090919</v>
      </c>
      <c r="AO144" s="4">
        <f t="shared" si="86"/>
        <v>0</v>
      </c>
      <c r="AP144" s="4">
        <v>0</v>
      </c>
      <c r="AQ144" s="4">
        <v>0</v>
      </c>
      <c r="AR144" s="4">
        <f t="shared" si="87"/>
        <v>0</v>
      </c>
      <c r="AS144" s="4">
        <f t="shared" si="95"/>
        <v>1092064.3291444806</v>
      </c>
      <c r="AT144" s="4">
        <v>0</v>
      </c>
      <c r="AU144" s="4">
        <f t="shared" si="96"/>
        <v>1092064.3291444806</v>
      </c>
      <c r="AV144" s="18">
        <f t="shared" si="97"/>
        <v>1</v>
      </c>
      <c r="AW144" s="105"/>
      <c r="AX144" s="103"/>
      <c r="AY144" s="107">
        <f t="shared" si="88"/>
        <v>1092064.3291444806</v>
      </c>
      <c r="AZ144" s="7"/>
      <c r="BA144" s="7"/>
      <c r="BB144" s="7"/>
      <c r="BC144" s="7"/>
      <c r="BD144" s="7"/>
      <c r="BE144" s="7"/>
      <c r="BF144" s="7"/>
    </row>
    <row r="145" spans="1:58" x14ac:dyDescent="0.25">
      <c r="A145" s="22" t="s">
        <v>1628</v>
      </c>
      <c r="B145" s="23">
        <v>76</v>
      </c>
      <c r="C145" s="22" t="s">
        <v>655</v>
      </c>
      <c r="D145" s="48">
        <v>760000018</v>
      </c>
      <c r="E145" s="22" t="s">
        <v>1302</v>
      </c>
      <c r="F145" s="22" t="s">
        <v>1504</v>
      </c>
      <c r="I145" s="1" t="s">
        <v>153</v>
      </c>
      <c r="J145" s="33">
        <v>35068</v>
      </c>
      <c r="K145" s="33">
        <f t="shared" si="89"/>
        <v>26336.071295713646</v>
      </c>
      <c r="L145" s="33">
        <v>818</v>
      </c>
      <c r="M145" s="33">
        <f t="shared" si="90"/>
        <v>1</v>
      </c>
      <c r="N145" s="32">
        <v>0</v>
      </c>
      <c r="O145" s="33" t="s">
        <v>11</v>
      </c>
      <c r="P145" s="33" t="str">
        <f t="shared" si="66"/>
        <v/>
      </c>
      <c r="Q145" s="36">
        <f t="shared" si="67"/>
        <v>2.4361904761904762</v>
      </c>
      <c r="R145" s="6">
        <f t="shared" si="68"/>
        <v>3.3348991666666667</v>
      </c>
      <c r="S145" s="6">
        <f t="shared" si="69"/>
        <v>0</v>
      </c>
      <c r="T145" s="6">
        <f t="shared" si="91"/>
        <v>0.89870869047619051</v>
      </c>
      <c r="U145" s="6">
        <f t="shared" si="70"/>
        <v>3.3348991666666667</v>
      </c>
      <c r="V145" s="6">
        <f t="shared" si="71"/>
        <v>4.6966071428571423</v>
      </c>
      <c r="W145" s="6">
        <f t="shared" si="72"/>
        <v>5.0109642857142855</v>
      </c>
      <c r="X145" s="6">
        <f t="shared" si="73"/>
        <v>0</v>
      </c>
      <c r="Y145" s="6">
        <f t="shared" si="92"/>
        <v>0.31435714285714322</v>
      </c>
      <c r="Z145" s="6">
        <f t="shared" si="74"/>
        <v>5.0109642857142855</v>
      </c>
      <c r="AA145" s="4">
        <f t="shared" si="75"/>
        <v>1</v>
      </c>
      <c r="AB145" s="44">
        <f t="shared" si="76"/>
        <v>1</v>
      </c>
      <c r="AC145" s="6">
        <f t="shared" si="77"/>
        <v>0.125</v>
      </c>
      <c r="AD145" s="4">
        <f t="shared" si="93"/>
        <v>0</v>
      </c>
      <c r="AF145" s="4">
        <f t="shared" si="78"/>
        <v>0</v>
      </c>
      <c r="AG145" s="4">
        <f t="shared" si="79"/>
        <v>0</v>
      </c>
      <c r="AH145" s="4">
        <f t="shared" si="94"/>
        <v>0</v>
      </c>
      <c r="AI145" s="4">
        <f t="shared" si="80"/>
        <v>638083.17023809522</v>
      </c>
      <c r="AJ145" s="4">
        <f t="shared" si="81"/>
        <v>93252.600385714395</v>
      </c>
      <c r="AK145" s="4">
        <f t="shared" si="82"/>
        <v>273849.59999999998</v>
      </c>
      <c r="AL145" s="4">
        <f t="shared" si="83"/>
        <v>42000</v>
      </c>
      <c r="AM145" s="4">
        <f t="shared" si="84"/>
        <v>8969.5249999999996</v>
      </c>
      <c r="AN145" s="4">
        <f t="shared" si="85"/>
        <v>9667.2727272727279</v>
      </c>
      <c r="AO145" s="4">
        <f t="shared" si="86"/>
        <v>0</v>
      </c>
      <c r="AP145" s="4">
        <v>0</v>
      </c>
      <c r="AQ145" s="4">
        <v>0</v>
      </c>
      <c r="AR145" s="4">
        <f t="shared" si="87"/>
        <v>0</v>
      </c>
      <c r="AS145" s="4">
        <f t="shared" si="95"/>
        <v>1065822.1683510824</v>
      </c>
      <c r="AT145" s="4">
        <v>0</v>
      </c>
      <c r="AU145" s="4">
        <f t="shared" si="96"/>
        <v>1065822.1683510824</v>
      </c>
      <c r="AV145" s="18">
        <f t="shared" si="97"/>
        <v>1</v>
      </c>
      <c r="AW145" s="105"/>
      <c r="AX145" s="103"/>
      <c r="AY145" s="107">
        <f t="shared" si="88"/>
        <v>1065822.1683510824</v>
      </c>
      <c r="AZ145" s="7"/>
      <c r="BA145" s="7"/>
      <c r="BB145" s="7"/>
      <c r="BC145" s="7"/>
      <c r="BD145" s="7"/>
      <c r="BE145" s="7"/>
      <c r="BF145" s="7"/>
    </row>
    <row r="146" spans="1:58" x14ac:dyDescent="0.25">
      <c r="A146" s="22" t="s">
        <v>1628</v>
      </c>
      <c r="B146" s="23">
        <v>76</v>
      </c>
      <c r="C146" s="22" t="s">
        <v>656</v>
      </c>
      <c r="D146" s="48">
        <v>760000042</v>
      </c>
      <c r="E146" s="22" t="s">
        <v>1303</v>
      </c>
      <c r="F146" s="22" t="s">
        <v>1504</v>
      </c>
      <c r="I146" s="1" t="s">
        <v>152</v>
      </c>
      <c r="J146" s="33">
        <v>16459</v>
      </c>
      <c r="K146" s="33">
        <f t="shared" si="89"/>
        <v>12360.710546827619</v>
      </c>
      <c r="L146" s="33">
        <v>596</v>
      </c>
      <c r="M146" s="33">
        <f t="shared" si="90"/>
        <v>1</v>
      </c>
      <c r="N146" s="32">
        <v>0</v>
      </c>
      <c r="O146" s="33" t="s">
        <v>11</v>
      </c>
      <c r="P146" s="33" t="str">
        <f t="shared" si="66"/>
        <v>Faible activité</v>
      </c>
      <c r="Q146" s="36">
        <f t="shared" si="67"/>
        <v>1.3285119047619047</v>
      </c>
      <c r="R146" s="6">
        <f t="shared" si="68"/>
        <v>2.0572227380952377</v>
      </c>
      <c r="S146" s="6">
        <f t="shared" si="69"/>
        <v>0</v>
      </c>
      <c r="T146" s="6">
        <f t="shared" si="91"/>
        <v>0.72871083333333297</v>
      </c>
      <c r="U146" s="6">
        <f t="shared" si="70"/>
        <v>2.0572227380952377</v>
      </c>
      <c r="V146" s="6">
        <f t="shared" si="71"/>
        <v>2.2043303571428572</v>
      </c>
      <c r="W146" s="6">
        <f t="shared" si="72"/>
        <v>2.7411964285714285</v>
      </c>
      <c r="X146" s="6">
        <f t="shared" si="73"/>
        <v>0</v>
      </c>
      <c r="Y146" s="6">
        <f t="shared" si="92"/>
        <v>0.53686607142857135</v>
      </c>
      <c r="Z146" s="6">
        <f t="shared" si="74"/>
        <v>2.7411964285714285</v>
      </c>
      <c r="AA146" s="4">
        <f t="shared" si="75"/>
        <v>1</v>
      </c>
      <c r="AB146" s="44">
        <f t="shared" si="76"/>
        <v>1</v>
      </c>
      <c r="AC146" s="6">
        <f t="shared" si="77"/>
        <v>0.125</v>
      </c>
      <c r="AD146" s="4">
        <f t="shared" si="93"/>
        <v>0</v>
      </c>
      <c r="AF146" s="4">
        <f t="shared" si="78"/>
        <v>0</v>
      </c>
      <c r="AG146" s="4">
        <f t="shared" si="79"/>
        <v>-102861.13690476188</v>
      </c>
      <c r="AH146" s="4">
        <f t="shared" si="94"/>
        <v>-102861.13690476188</v>
      </c>
      <c r="AI146" s="4">
        <f t="shared" si="80"/>
        <v>414523.55476190452</v>
      </c>
      <c r="AJ146" s="4">
        <f t="shared" si="81"/>
        <v>159258.85050535714</v>
      </c>
      <c r="AK146" s="4">
        <f t="shared" si="82"/>
        <v>273849.59999999998</v>
      </c>
      <c r="AL146" s="4">
        <f t="shared" si="83"/>
        <v>42000</v>
      </c>
      <c r="AM146" s="4">
        <f t="shared" si="84"/>
        <v>8969.5249999999996</v>
      </c>
      <c r="AN146" s="4">
        <f t="shared" si="85"/>
        <v>7043.636363636364</v>
      </c>
      <c r="AO146" s="4">
        <f t="shared" si="86"/>
        <v>0</v>
      </c>
      <c r="AP146" s="4">
        <v>0</v>
      </c>
      <c r="AQ146" s="4">
        <v>0</v>
      </c>
      <c r="AR146" s="4">
        <f t="shared" si="87"/>
        <v>0</v>
      </c>
      <c r="AS146" s="4">
        <f t="shared" si="95"/>
        <v>905645.16663089802</v>
      </c>
      <c r="AT146" s="4">
        <v>0</v>
      </c>
      <c r="AU146" s="4">
        <f t="shared" si="96"/>
        <v>905645.16663089802</v>
      </c>
      <c r="AV146" s="18">
        <f t="shared" si="97"/>
        <v>1</v>
      </c>
      <c r="AW146" s="105"/>
      <c r="AX146" s="103"/>
      <c r="AY146" s="107">
        <f t="shared" si="88"/>
        <v>905645.16663089802</v>
      </c>
      <c r="AZ146" s="7"/>
      <c r="BA146" s="7"/>
      <c r="BB146" s="7"/>
      <c r="BC146" s="7"/>
      <c r="BD146" s="7"/>
      <c r="BE146" s="7"/>
      <c r="BF146" s="7"/>
    </row>
    <row r="147" spans="1:58" x14ac:dyDescent="0.25">
      <c r="A147" s="22" t="s">
        <v>1628</v>
      </c>
      <c r="B147" s="23">
        <v>76</v>
      </c>
      <c r="C147" s="22" t="s">
        <v>1634</v>
      </c>
      <c r="D147" s="48">
        <v>760000141</v>
      </c>
      <c r="E147" s="22" t="s">
        <v>1304</v>
      </c>
      <c r="F147" s="22" t="s">
        <v>1504</v>
      </c>
      <c r="I147" s="1" t="s">
        <v>151</v>
      </c>
      <c r="J147" s="33">
        <v>21938</v>
      </c>
      <c r="K147" s="33">
        <f t="shared" si="89"/>
        <v>16475.440061747631</v>
      </c>
      <c r="L147" s="33">
        <v>0</v>
      </c>
      <c r="M147" s="33">
        <f t="shared" si="90"/>
        <v>1</v>
      </c>
      <c r="N147" s="32">
        <v>0</v>
      </c>
      <c r="O147" s="33" t="s">
        <v>16</v>
      </c>
      <c r="P147" s="33" t="str">
        <f t="shared" si="66"/>
        <v/>
      </c>
      <c r="Q147" s="36">
        <f t="shared" si="67"/>
        <v>1.6546428571428573</v>
      </c>
      <c r="R147" s="6">
        <f t="shared" si="68"/>
        <v>0</v>
      </c>
      <c r="S147" s="6">
        <f t="shared" si="69"/>
        <v>0</v>
      </c>
      <c r="T147" s="6">
        <f t="shared" si="91"/>
        <v>0</v>
      </c>
      <c r="U147" s="6">
        <f t="shared" si="70"/>
        <v>1.6546428571428573</v>
      </c>
      <c r="V147" s="6">
        <f t="shared" si="71"/>
        <v>2.9381249999999999</v>
      </c>
      <c r="W147" s="6">
        <f t="shared" si="72"/>
        <v>0</v>
      </c>
      <c r="X147" s="6">
        <f t="shared" si="73"/>
        <v>0</v>
      </c>
      <c r="Y147" s="6">
        <f t="shared" si="92"/>
        <v>0</v>
      </c>
      <c r="Z147" s="6">
        <f t="shared" si="74"/>
        <v>2.9381249999999999</v>
      </c>
      <c r="AA147" s="4">
        <f t="shared" si="75"/>
        <v>0</v>
      </c>
      <c r="AB147" s="44">
        <f t="shared" si="76"/>
        <v>0</v>
      </c>
      <c r="AC147" s="6">
        <f t="shared" si="77"/>
        <v>0</v>
      </c>
      <c r="AD147" s="4">
        <f t="shared" si="93"/>
        <v>0</v>
      </c>
      <c r="AF147" s="4">
        <f t="shared" si="78"/>
        <v>0</v>
      </c>
      <c r="AG147" s="4">
        <f t="shared" si="79"/>
        <v>0</v>
      </c>
      <c r="AH147" s="4">
        <f t="shared" si="94"/>
        <v>0</v>
      </c>
      <c r="AI147" s="4">
        <f t="shared" si="80"/>
        <v>0</v>
      </c>
      <c r="AJ147" s="4">
        <f t="shared" si="81"/>
        <v>0</v>
      </c>
      <c r="AK147" s="4">
        <f t="shared" si="82"/>
        <v>0</v>
      </c>
      <c r="AL147" s="4">
        <f t="shared" si="83"/>
        <v>0</v>
      </c>
      <c r="AM147" s="4">
        <f t="shared" si="84"/>
        <v>0</v>
      </c>
      <c r="AN147" s="4">
        <f t="shared" si="85"/>
        <v>0</v>
      </c>
      <c r="AO147" s="4">
        <f t="shared" si="86"/>
        <v>0</v>
      </c>
      <c r="AP147" s="4">
        <v>0</v>
      </c>
      <c r="AQ147" s="4">
        <v>0</v>
      </c>
      <c r="AR147" s="4">
        <f t="shared" si="87"/>
        <v>0</v>
      </c>
      <c r="AS147" s="4">
        <f t="shared" si="95"/>
        <v>0</v>
      </c>
      <c r="AT147" s="4">
        <v>0</v>
      </c>
      <c r="AU147" s="4">
        <f t="shared" si="96"/>
        <v>0</v>
      </c>
      <c r="AV147" s="18">
        <f t="shared" si="97"/>
        <v>0</v>
      </c>
      <c r="AW147" s="105"/>
      <c r="AX147" s="103"/>
      <c r="AY147" s="107">
        <f t="shared" si="88"/>
        <v>0</v>
      </c>
      <c r="AZ147" s="7"/>
      <c r="BA147" s="7"/>
      <c r="BB147" s="7"/>
      <c r="BC147" s="7"/>
      <c r="BD147" s="7"/>
      <c r="BE147" s="7"/>
      <c r="BF147" s="7"/>
    </row>
    <row r="148" spans="1:58" x14ac:dyDescent="0.25">
      <c r="A148" s="22" t="s">
        <v>1628</v>
      </c>
      <c r="B148" s="23">
        <v>76</v>
      </c>
      <c r="C148" s="22" t="s">
        <v>1635</v>
      </c>
      <c r="D148" s="48">
        <v>760000158</v>
      </c>
      <c r="E148" s="22" t="s">
        <v>1304</v>
      </c>
      <c r="F148" s="22" t="s">
        <v>1504</v>
      </c>
      <c r="I148" s="1" t="s">
        <v>151</v>
      </c>
      <c r="J148" s="33">
        <v>111713</v>
      </c>
      <c r="K148" s="33">
        <f t="shared" si="89"/>
        <v>83896.473498861029</v>
      </c>
      <c r="L148" s="33">
        <v>5998</v>
      </c>
      <c r="M148" s="33">
        <f t="shared" si="90"/>
        <v>1</v>
      </c>
      <c r="N148" s="32">
        <v>0</v>
      </c>
      <c r="O148" s="33" t="s">
        <v>11</v>
      </c>
      <c r="P148" s="33" t="str">
        <f t="shared" si="66"/>
        <v/>
      </c>
      <c r="Q148" s="36">
        <f t="shared" si="67"/>
        <v>6.9983928571428571</v>
      </c>
      <c r="R148" s="6">
        <f t="shared" si="68"/>
        <v>10.373864047619046</v>
      </c>
      <c r="S148" s="6">
        <f t="shared" si="69"/>
        <v>0</v>
      </c>
      <c r="T148" s="6">
        <f t="shared" si="91"/>
        <v>3.3754711904761887</v>
      </c>
      <c r="U148" s="6">
        <f t="shared" si="70"/>
        <v>10.373864047619046</v>
      </c>
      <c r="V148" s="6">
        <f t="shared" si="71"/>
        <v>14.961562499999999</v>
      </c>
      <c r="W148" s="6">
        <f t="shared" si="72"/>
        <v>17.533315476190477</v>
      </c>
      <c r="X148" s="6">
        <f t="shared" si="73"/>
        <v>0</v>
      </c>
      <c r="Y148" s="6">
        <f t="shared" si="92"/>
        <v>2.5717529761904778</v>
      </c>
      <c r="Z148" s="6">
        <f t="shared" si="74"/>
        <v>17.533315476190477</v>
      </c>
      <c r="AA148" s="4">
        <f t="shared" si="75"/>
        <v>3</v>
      </c>
      <c r="AB148" s="44">
        <f t="shared" si="76"/>
        <v>3</v>
      </c>
      <c r="AC148" s="6">
        <f t="shared" si="77"/>
        <v>0.375</v>
      </c>
      <c r="AD148" s="4">
        <f t="shared" si="93"/>
        <v>1</v>
      </c>
      <c r="AF148" s="4">
        <f t="shared" si="78"/>
        <v>0</v>
      </c>
      <c r="AG148" s="4">
        <f t="shared" si="79"/>
        <v>0</v>
      </c>
      <c r="AH148" s="4">
        <f t="shared" si="94"/>
        <v>0</v>
      </c>
      <c r="AI148" s="4">
        <f t="shared" si="80"/>
        <v>2396584.5452380939</v>
      </c>
      <c r="AJ148" s="4">
        <f t="shared" si="81"/>
        <v>762898.69032321486</v>
      </c>
      <c r="AK148" s="4">
        <f t="shared" si="82"/>
        <v>821548.79999999993</v>
      </c>
      <c r="AL148" s="4">
        <f t="shared" si="83"/>
        <v>126000</v>
      </c>
      <c r="AM148" s="4">
        <f t="shared" si="84"/>
        <v>26908.574999999997</v>
      </c>
      <c r="AN148" s="4">
        <f t="shared" si="85"/>
        <v>70885.454545454544</v>
      </c>
      <c r="AO148" s="4">
        <f t="shared" si="86"/>
        <v>417700.71999999991</v>
      </c>
      <c r="AP148" s="4">
        <v>0</v>
      </c>
      <c r="AQ148" s="4">
        <v>0</v>
      </c>
      <c r="AR148" s="4">
        <f t="shared" si="87"/>
        <v>740018.26699315512</v>
      </c>
      <c r="AS148" s="4">
        <f t="shared" si="95"/>
        <v>5362545.052099918</v>
      </c>
      <c r="AT148" s="4">
        <v>0</v>
      </c>
      <c r="AU148" s="4">
        <f t="shared" si="96"/>
        <v>5362545.052099918</v>
      </c>
      <c r="AV148" s="18">
        <f t="shared" si="97"/>
        <v>1</v>
      </c>
      <c r="AW148" s="105"/>
      <c r="AX148" s="103"/>
      <c r="AY148" s="107">
        <f t="shared" si="88"/>
        <v>5362545.052099918</v>
      </c>
      <c r="AZ148" s="7"/>
      <c r="BA148" s="7"/>
      <c r="BB148" s="7"/>
      <c r="BC148" s="7"/>
      <c r="BD148" s="7"/>
      <c r="BE148" s="7"/>
      <c r="BF148" s="7"/>
    </row>
    <row r="149" spans="1:58" x14ac:dyDescent="0.25">
      <c r="A149" s="22" t="s">
        <v>1628</v>
      </c>
      <c r="B149" s="23">
        <v>76</v>
      </c>
      <c r="C149" s="22" t="s">
        <v>1636</v>
      </c>
      <c r="D149" s="48">
        <v>760000364</v>
      </c>
      <c r="E149" s="22" t="s">
        <v>1308</v>
      </c>
      <c r="F149" s="22" t="s">
        <v>1504</v>
      </c>
      <c r="I149" s="1" t="s">
        <v>149</v>
      </c>
      <c r="J149" s="33">
        <v>20932</v>
      </c>
      <c r="K149" s="33">
        <f t="shared" si="89"/>
        <v>15719.933967203093</v>
      </c>
      <c r="L149" s="33">
        <v>928</v>
      </c>
      <c r="M149" s="33">
        <f t="shared" si="90"/>
        <v>1</v>
      </c>
      <c r="N149" s="32">
        <v>0</v>
      </c>
      <c r="O149" s="33" t="s">
        <v>11</v>
      </c>
      <c r="P149" s="33" t="str">
        <f t="shared" si="66"/>
        <v/>
      </c>
      <c r="Q149" s="36">
        <f t="shared" si="67"/>
        <v>1.5947619047619048</v>
      </c>
      <c r="R149" s="6">
        <f t="shared" si="68"/>
        <v>2.4803842857142859</v>
      </c>
      <c r="S149" s="6">
        <f t="shared" si="69"/>
        <v>0</v>
      </c>
      <c r="T149" s="6">
        <f t="shared" si="91"/>
        <v>0.88562238095238111</v>
      </c>
      <c r="U149" s="6">
        <f t="shared" si="70"/>
        <v>2.4803842857142859</v>
      </c>
      <c r="V149" s="6">
        <f t="shared" si="71"/>
        <v>2.8033928571428568</v>
      </c>
      <c r="W149" s="6">
        <f t="shared" si="72"/>
        <v>3.4940952380952384</v>
      </c>
      <c r="X149" s="6">
        <f t="shared" si="73"/>
        <v>0</v>
      </c>
      <c r="Y149" s="6">
        <f t="shared" si="92"/>
        <v>0.69070238095238157</v>
      </c>
      <c r="Z149" s="6">
        <f t="shared" si="74"/>
        <v>3.4940952380952384</v>
      </c>
      <c r="AA149" s="4">
        <f t="shared" si="75"/>
        <v>1</v>
      </c>
      <c r="AB149" s="44">
        <f t="shared" si="76"/>
        <v>1</v>
      </c>
      <c r="AC149" s="6">
        <f t="shared" si="77"/>
        <v>0.125</v>
      </c>
      <c r="AD149" s="4">
        <f t="shared" si="93"/>
        <v>0</v>
      </c>
      <c r="AF149" s="4">
        <f t="shared" si="78"/>
        <v>0</v>
      </c>
      <c r="AG149" s="4">
        <f t="shared" si="79"/>
        <v>0</v>
      </c>
      <c r="AH149" s="4">
        <f t="shared" si="94"/>
        <v>0</v>
      </c>
      <c r="AI149" s="4">
        <f t="shared" si="80"/>
        <v>628791.8904761906</v>
      </c>
      <c r="AJ149" s="4">
        <f t="shared" si="81"/>
        <v>204893.68407857162</v>
      </c>
      <c r="AK149" s="4">
        <f t="shared" si="82"/>
        <v>273849.59999999998</v>
      </c>
      <c r="AL149" s="4">
        <f t="shared" si="83"/>
        <v>42000</v>
      </c>
      <c r="AM149" s="4">
        <f t="shared" si="84"/>
        <v>8969.5249999999996</v>
      </c>
      <c r="AN149" s="4">
        <f t="shared" si="85"/>
        <v>10967.272727272728</v>
      </c>
      <c r="AO149" s="4">
        <f t="shared" si="86"/>
        <v>0</v>
      </c>
      <c r="AP149" s="4">
        <v>0</v>
      </c>
      <c r="AQ149" s="4">
        <v>0</v>
      </c>
      <c r="AR149" s="4">
        <f t="shared" si="87"/>
        <v>0</v>
      </c>
      <c r="AS149" s="4">
        <f t="shared" si="95"/>
        <v>1169471.9722820348</v>
      </c>
      <c r="AT149" s="4">
        <v>0</v>
      </c>
      <c r="AU149" s="4">
        <f t="shared" si="96"/>
        <v>1169471.9722820348</v>
      </c>
      <c r="AV149" s="18">
        <f t="shared" si="97"/>
        <v>1</v>
      </c>
      <c r="AW149" s="105"/>
      <c r="AX149" s="103"/>
      <c r="AY149" s="107">
        <f t="shared" si="88"/>
        <v>1169471.9722820348</v>
      </c>
      <c r="AZ149" s="7"/>
      <c r="BA149" s="7"/>
      <c r="BB149" s="7"/>
      <c r="BC149" s="7"/>
      <c r="BD149" s="7"/>
      <c r="BE149" s="7"/>
      <c r="BF149" s="7"/>
    </row>
    <row r="150" spans="1:58" x14ac:dyDescent="0.25">
      <c r="A150" s="22" t="s">
        <v>1628</v>
      </c>
      <c r="B150" s="23">
        <v>76</v>
      </c>
      <c r="C150" s="22" t="s">
        <v>1637</v>
      </c>
      <c r="D150" s="48">
        <v>760000372</v>
      </c>
      <c r="E150" s="22" t="s">
        <v>1310</v>
      </c>
      <c r="F150" s="22" t="s">
        <v>1504</v>
      </c>
      <c r="I150" s="1" t="s">
        <v>148</v>
      </c>
      <c r="J150" s="33">
        <v>19339</v>
      </c>
      <c r="K150" s="33">
        <f t="shared" si="89"/>
        <v>14523.590817491908</v>
      </c>
      <c r="L150" s="33">
        <v>862</v>
      </c>
      <c r="M150" s="33">
        <f t="shared" si="90"/>
        <v>1</v>
      </c>
      <c r="N150" s="32">
        <v>0</v>
      </c>
      <c r="O150" s="33" t="s">
        <v>11</v>
      </c>
      <c r="P150" s="33" t="str">
        <f t="shared" si="66"/>
        <v/>
      </c>
      <c r="Q150" s="36">
        <f t="shared" si="67"/>
        <v>1.4999404761904762</v>
      </c>
      <c r="R150" s="6">
        <f t="shared" si="68"/>
        <v>2.3514371428571428</v>
      </c>
      <c r="S150" s="6">
        <f t="shared" si="69"/>
        <v>0</v>
      </c>
      <c r="T150" s="6">
        <f t="shared" si="91"/>
        <v>0.85149666666666657</v>
      </c>
      <c r="U150" s="6">
        <f t="shared" si="70"/>
        <v>2.3514371428571428</v>
      </c>
      <c r="V150" s="6">
        <f t="shared" si="71"/>
        <v>2.5900446428571429</v>
      </c>
      <c r="W150" s="6">
        <f t="shared" si="72"/>
        <v>3.2648273809523807</v>
      </c>
      <c r="X150" s="6">
        <f t="shared" si="73"/>
        <v>0</v>
      </c>
      <c r="Y150" s="6">
        <f t="shared" si="92"/>
        <v>0.67478273809523781</v>
      </c>
      <c r="Z150" s="6">
        <f t="shared" si="74"/>
        <v>3.2648273809523807</v>
      </c>
      <c r="AA150" s="4">
        <f t="shared" si="75"/>
        <v>1</v>
      </c>
      <c r="AB150" s="44">
        <f t="shared" si="76"/>
        <v>1</v>
      </c>
      <c r="AC150" s="6">
        <f t="shared" si="77"/>
        <v>0.125</v>
      </c>
      <c r="AD150" s="4">
        <f t="shared" si="93"/>
        <v>0</v>
      </c>
      <c r="AF150" s="4">
        <f t="shared" si="78"/>
        <v>0</v>
      </c>
      <c r="AG150" s="4">
        <f t="shared" si="79"/>
        <v>0</v>
      </c>
      <c r="AH150" s="4">
        <f t="shared" si="94"/>
        <v>0</v>
      </c>
      <c r="AI150" s="4">
        <f t="shared" si="80"/>
        <v>604562.6333333333</v>
      </c>
      <c r="AJ150" s="4">
        <f t="shared" si="81"/>
        <v>200171.19525535707</v>
      </c>
      <c r="AK150" s="4">
        <f t="shared" si="82"/>
        <v>273849.59999999998</v>
      </c>
      <c r="AL150" s="4">
        <f t="shared" si="83"/>
        <v>42000</v>
      </c>
      <c r="AM150" s="4">
        <f t="shared" si="84"/>
        <v>8969.5249999999996</v>
      </c>
      <c r="AN150" s="4">
        <f t="shared" si="85"/>
        <v>10187.272727272728</v>
      </c>
      <c r="AO150" s="4">
        <f t="shared" si="86"/>
        <v>0</v>
      </c>
      <c r="AP150" s="4">
        <v>0</v>
      </c>
      <c r="AQ150" s="4">
        <v>0</v>
      </c>
      <c r="AR150" s="4">
        <f t="shared" si="87"/>
        <v>0</v>
      </c>
      <c r="AS150" s="4">
        <f t="shared" si="95"/>
        <v>1139740.2263159628</v>
      </c>
      <c r="AT150" s="4">
        <v>0</v>
      </c>
      <c r="AU150" s="4">
        <f t="shared" si="96"/>
        <v>1139740.2263159628</v>
      </c>
      <c r="AV150" s="18">
        <f t="shared" si="97"/>
        <v>1</v>
      </c>
      <c r="AW150" s="105"/>
      <c r="AX150" s="103"/>
      <c r="AY150" s="107">
        <f t="shared" si="88"/>
        <v>1139740.2263159628</v>
      </c>
      <c r="AZ150" s="7"/>
      <c r="BA150" s="7"/>
      <c r="BB150" s="7"/>
      <c r="BC150" s="7"/>
      <c r="BD150" s="7"/>
      <c r="BE150" s="7"/>
      <c r="BF150" s="7"/>
    </row>
    <row r="151" spans="1:58" x14ac:dyDescent="0.25">
      <c r="A151" s="22" t="s">
        <v>1628</v>
      </c>
      <c r="B151" s="23">
        <v>76</v>
      </c>
      <c r="C151" s="22" t="s">
        <v>1638</v>
      </c>
      <c r="D151" s="48">
        <v>760000463</v>
      </c>
      <c r="E151" s="22" t="s">
        <v>1300</v>
      </c>
      <c r="F151" s="22" t="s">
        <v>1504</v>
      </c>
      <c r="I151" s="1" t="s">
        <v>154</v>
      </c>
      <c r="J151" s="33">
        <v>52646</v>
      </c>
      <c r="K151" s="33">
        <f t="shared" si="89"/>
        <v>39537.150947705617</v>
      </c>
      <c r="L151" s="33">
        <v>1311</v>
      </c>
      <c r="M151" s="33">
        <f t="shared" si="90"/>
        <v>1</v>
      </c>
      <c r="N151" s="32">
        <v>0</v>
      </c>
      <c r="O151" s="33" t="s">
        <v>11</v>
      </c>
      <c r="P151" s="33" t="str">
        <f t="shared" si="66"/>
        <v/>
      </c>
      <c r="Q151" s="36">
        <f t="shared" si="67"/>
        <v>3.4825000000000004</v>
      </c>
      <c r="R151" s="6">
        <f t="shared" si="68"/>
        <v>4.6597789880952378</v>
      </c>
      <c r="S151" s="6">
        <f t="shared" si="69"/>
        <v>0</v>
      </c>
      <c r="T151" s="6">
        <f t="shared" si="91"/>
        <v>1.1772789880952375</v>
      </c>
      <c r="U151" s="6">
        <f t="shared" si="70"/>
        <v>4.6597789880952378</v>
      </c>
      <c r="V151" s="6">
        <f t="shared" si="71"/>
        <v>7.0508035714285704</v>
      </c>
      <c r="W151" s="6">
        <f t="shared" si="72"/>
        <v>7.365767857142858</v>
      </c>
      <c r="X151" s="6">
        <f t="shared" si="73"/>
        <v>0</v>
      </c>
      <c r="Y151" s="6">
        <f t="shared" si="92"/>
        <v>0.31496428571428758</v>
      </c>
      <c r="Z151" s="6">
        <f t="shared" si="74"/>
        <v>7.365767857142858</v>
      </c>
      <c r="AA151" s="4">
        <f t="shared" si="75"/>
        <v>1</v>
      </c>
      <c r="AB151" s="44">
        <f t="shared" si="76"/>
        <v>1</v>
      </c>
      <c r="AC151" s="6">
        <f t="shared" si="77"/>
        <v>0.125</v>
      </c>
      <c r="AD151" s="4">
        <f t="shared" si="93"/>
        <v>0</v>
      </c>
      <c r="AF151" s="4">
        <f t="shared" si="78"/>
        <v>0</v>
      </c>
      <c r="AG151" s="4">
        <f t="shared" si="79"/>
        <v>0</v>
      </c>
      <c r="AH151" s="4">
        <f t="shared" si="94"/>
        <v>0</v>
      </c>
      <c r="AI151" s="4">
        <f t="shared" si="80"/>
        <v>835868.08154761861</v>
      </c>
      <c r="AJ151" s="4">
        <f t="shared" si="81"/>
        <v>93432.706521429136</v>
      </c>
      <c r="AK151" s="4">
        <f t="shared" si="82"/>
        <v>273849.59999999998</v>
      </c>
      <c r="AL151" s="4">
        <f t="shared" si="83"/>
        <v>42000</v>
      </c>
      <c r="AM151" s="4">
        <f t="shared" si="84"/>
        <v>8969.5249999999996</v>
      </c>
      <c r="AN151" s="4">
        <f t="shared" si="85"/>
        <v>15493.636363636364</v>
      </c>
      <c r="AO151" s="4">
        <f t="shared" si="86"/>
        <v>0</v>
      </c>
      <c r="AP151" s="4">
        <v>0</v>
      </c>
      <c r="AQ151" s="4">
        <v>0</v>
      </c>
      <c r="AR151" s="4">
        <f t="shared" si="87"/>
        <v>0</v>
      </c>
      <c r="AS151" s="4">
        <f t="shared" si="95"/>
        <v>1269613.549432684</v>
      </c>
      <c r="AT151" s="4">
        <v>0</v>
      </c>
      <c r="AU151" s="4">
        <f t="shared" si="96"/>
        <v>1269613.549432684</v>
      </c>
      <c r="AV151" s="18">
        <f t="shared" si="97"/>
        <v>1</v>
      </c>
      <c r="AW151" s="105"/>
      <c r="AX151" s="103"/>
      <c r="AY151" s="107">
        <f t="shared" si="88"/>
        <v>1269613.549432684</v>
      </c>
      <c r="AZ151" s="7"/>
      <c r="BA151" s="7"/>
      <c r="BB151" s="7"/>
      <c r="BC151" s="7"/>
      <c r="BD151" s="7"/>
      <c r="BE151" s="7"/>
      <c r="BF151" s="7"/>
    </row>
    <row r="152" spans="1:58" x14ac:dyDescent="0.25">
      <c r="A152" s="22" t="s">
        <v>1628</v>
      </c>
      <c r="B152" s="23">
        <v>76</v>
      </c>
      <c r="C152" s="22" t="s">
        <v>1639</v>
      </c>
      <c r="D152" s="48">
        <v>760021329</v>
      </c>
      <c r="E152" s="22" t="s">
        <v>1640</v>
      </c>
      <c r="F152" s="22" t="s">
        <v>1529</v>
      </c>
      <c r="I152" s="1" t="s">
        <v>155</v>
      </c>
      <c r="J152" s="33">
        <v>0</v>
      </c>
      <c r="K152" s="33">
        <f t="shared" si="89"/>
        <v>0</v>
      </c>
      <c r="L152" s="33">
        <v>0</v>
      </c>
      <c r="M152" s="33">
        <f t="shared" si="90"/>
        <v>0</v>
      </c>
      <c r="N152" s="32">
        <v>1</v>
      </c>
      <c r="O152" s="33"/>
      <c r="P152" s="33" t="str">
        <f t="shared" si="66"/>
        <v/>
      </c>
      <c r="Q152" s="36">
        <f t="shared" si="67"/>
        <v>0</v>
      </c>
      <c r="R152" s="6">
        <f t="shared" si="68"/>
        <v>0</v>
      </c>
      <c r="S152" s="6">
        <f t="shared" si="69"/>
        <v>0</v>
      </c>
      <c r="T152" s="6">
        <f t="shared" si="91"/>
        <v>0</v>
      </c>
      <c r="U152" s="6">
        <f t="shared" si="70"/>
        <v>0</v>
      </c>
      <c r="V152" s="6">
        <f t="shared" si="71"/>
        <v>0</v>
      </c>
      <c r="W152" s="6">
        <f t="shared" si="72"/>
        <v>0</v>
      </c>
      <c r="X152" s="6">
        <f t="shared" si="73"/>
        <v>0</v>
      </c>
      <c r="Y152" s="6">
        <f t="shared" si="92"/>
        <v>0</v>
      </c>
      <c r="Z152" s="6">
        <f t="shared" si="74"/>
        <v>0</v>
      </c>
      <c r="AA152" s="4">
        <f t="shared" si="75"/>
        <v>0</v>
      </c>
      <c r="AB152" s="44">
        <f t="shared" si="76"/>
        <v>0</v>
      </c>
      <c r="AC152" s="6">
        <f t="shared" si="77"/>
        <v>0</v>
      </c>
      <c r="AD152" s="4">
        <f t="shared" si="93"/>
        <v>0</v>
      </c>
      <c r="AF152" s="4">
        <f t="shared" si="78"/>
        <v>0</v>
      </c>
      <c r="AG152" s="4">
        <f t="shared" si="79"/>
        <v>0</v>
      </c>
      <c r="AH152" s="4">
        <f t="shared" si="94"/>
        <v>0</v>
      </c>
      <c r="AI152" s="4">
        <f t="shared" si="80"/>
        <v>0</v>
      </c>
      <c r="AJ152" s="4">
        <f t="shared" si="81"/>
        <v>0</v>
      </c>
      <c r="AK152" s="4">
        <f t="shared" si="82"/>
        <v>0</v>
      </c>
      <c r="AL152" s="4">
        <f t="shared" si="83"/>
        <v>0</v>
      </c>
      <c r="AM152" s="4">
        <f t="shared" si="84"/>
        <v>0</v>
      </c>
      <c r="AN152" s="4">
        <f t="shared" si="85"/>
        <v>0</v>
      </c>
      <c r="AO152" s="4">
        <f t="shared" si="86"/>
        <v>0</v>
      </c>
      <c r="AP152" s="4">
        <v>0</v>
      </c>
      <c r="AQ152" s="4">
        <v>0</v>
      </c>
      <c r="AR152" s="4">
        <f t="shared" si="87"/>
        <v>0</v>
      </c>
      <c r="AS152" s="4">
        <f t="shared" si="95"/>
        <v>0</v>
      </c>
      <c r="AT152" s="4">
        <v>0</v>
      </c>
      <c r="AU152" s="4">
        <f t="shared" si="96"/>
        <v>0</v>
      </c>
      <c r="AV152" s="18">
        <f t="shared" si="97"/>
        <v>0</v>
      </c>
      <c r="AW152" s="105"/>
      <c r="AX152" s="103"/>
      <c r="AY152" s="107">
        <f t="shared" si="88"/>
        <v>0</v>
      </c>
      <c r="AZ152" s="7"/>
      <c r="BA152" s="7"/>
      <c r="BB152" s="7"/>
      <c r="BC152" s="7"/>
      <c r="BD152" s="7"/>
      <c r="BE152" s="7"/>
      <c r="BF152" s="7"/>
    </row>
    <row r="153" spans="1:58" x14ac:dyDescent="0.25">
      <c r="A153" s="22" t="s">
        <v>1628</v>
      </c>
      <c r="B153" s="23">
        <v>76</v>
      </c>
      <c r="C153" s="22" t="s">
        <v>1641</v>
      </c>
      <c r="D153" s="48">
        <v>760026252</v>
      </c>
      <c r="E153" s="22" t="s">
        <v>1302</v>
      </c>
      <c r="F153" s="22" t="s">
        <v>1504</v>
      </c>
      <c r="I153" s="1" t="s">
        <v>153</v>
      </c>
      <c r="J153" s="33">
        <v>0</v>
      </c>
      <c r="K153" s="33">
        <f t="shared" si="89"/>
        <v>0</v>
      </c>
      <c r="L153" s="33">
        <v>0</v>
      </c>
      <c r="M153" s="33">
        <f t="shared" si="90"/>
        <v>0</v>
      </c>
      <c r="N153" s="5">
        <v>0</v>
      </c>
      <c r="O153" s="43" t="s">
        <v>1510</v>
      </c>
      <c r="P153" s="33" t="str">
        <f t="shared" si="66"/>
        <v/>
      </c>
      <c r="Q153" s="36">
        <f t="shared" si="67"/>
        <v>0</v>
      </c>
      <c r="R153" s="6">
        <f t="shared" si="68"/>
        <v>0</v>
      </c>
      <c r="S153" s="6">
        <f t="shared" si="69"/>
        <v>0</v>
      </c>
      <c r="T153" s="6">
        <f t="shared" si="91"/>
        <v>0</v>
      </c>
      <c r="U153" s="6">
        <f t="shared" si="70"/>
        <v>0</v>
      </c>
      <c r="V153" s="6">
        <f t="shared" si="71"/>
        <v>0</v>
      </c>
      <c r="W153" s="6">
        <f t="shared" si="72"/>
        <v>0</v>
      </c>
      <c r="X153" s="6">
        <f t="shared" si="73"/>
        <v>0</v>
      </c>
      <c r="Y153" s="6">
        <f t="shared" si="92"/>
        <v>0</v>
      </c>
      <c r="Z153" s="6">
        <f t="shared" si="74"/>
        <v>0</v>
      </c>
      <c r="AA153" s="4">
        <f t="shared" si="75"/>
        <v>0</v>
      </c>
      <c r="AB153" s="44">
        <f t="shared" si="76"/>
        <v>0</v>
      </c>
      <c r="AC153" s="6">
        <f t="shared" si="77"/>
        <v>0</v>
      </c>
      <c r="AD153" s="4">
        <f t="shared" si="93"/>
        <v>0</v>
      </c>
      <c r="AF153" s="4">
        <f t="shared" si="78"/>
        <v>0</v>
      </c>
      <c r="AG153" s="4">
        <f t="shared" si="79"/>
        <v>0</v>
      </c>
      <c r="AH153" s="4">
        <f t="shared" si="94"/>
        <v>0</v>
      </c>
      <c r="AI153" s="4">
        <f t="shared" si="80"/>
        <v>0</v>
      </c>
      <c r="AJ153" s="4">
        <f t="shared" si="81"/>
        <v>0</v>
      </c>
      <c r="AK153" s="4">
        <f t="shared" si="82"/>
        <v>0</v>
      </c>
      <c r="AL153" s="4">
        <f t="shared" si="83"/>
        <v>0</v>
      </c>
      <c r="AM153" s="4">
        <f t="shared" si="84"/>
        <v>0</v>
      </c>
      <c r="AN153" s="4">
        <f t="shared" si="85"/>
        <v>0</v>
      </c>
      <c r="AO153" s="4">
        <f t="shared" si="86"/>
        <v>0</v>
      </c>
      <c r="AP153" s="4">
        <v>0</v>
      </c>
      <c r="AQ153" s="4">
        <v>0</v>
      </c>
      <c r="AR153" s="4">
        <f t="shared" si="87"/>
        <v>0</v>
      </c>
      <c r="AS153" s="4">
        <f t="shared" si="95"/>
        <v>0</v>
      </c>
      <c r="AT153" s="4">
        <v>0</v>
      </c>
      <c r="AU153" s="4">
        <f t="shared" si="96"/>
        <v>0</v>
      </c>
      <c r="AV153" s="18">
        <f t="shared" si="97"/>
        <v>0</v>
      </c>
      <c r="AW153" s="105"/>
      <c r="AX153" s="103"/>
      <c r="AY153" s="107">
        <f t="shared" si="88"/>
        <v>0</v>
      </c>
      <c r="AZ153" s="7"/>
      <c r="BA153" s="7"/>
      <c r="BB153" s="7"/>
      <c r="BC153" s="7"/>
      <c r="BD153" s="7"/>
      <c r="BE153" s="7"/>
      <c r="BF153" s="7"/>
    </row>
    <row r="154" spans="1:58" x14ac:dyDescent="0.25">
      <c r="A154" s="22" t="s">
        <v>1628</v>
      </c>
      <c r="B154" s="23">
        <v>76</v>
      </c>
      <c r="C154" s="22" t="s">
        <v>1642</v>
      </c>
      <c r="D154" s="48">
        <v>760780510</v>
      </c>
      <c r="E154" s="22" t="s">
        <v>1643</v>
      </c>
      <c r="F154" s="22" t="s">
        <v>1529</v>
      </c>
      <c r="I154" s="1" t="s">
        <v>158</v>
      </c>
      <c r="J154" s="33">
        <v>0</v>
      </c>
      <c r="K154" s="33">
        <f t="shared" si="89"/>
        <v>0</v>
      </c>
      <c r="L154" s="33">
        <v>0</v>
      </c>
      <c r="M154" s="33">
        <f t="shared" si="90"/>
        <v>0</v>
      </c>
      <c r="N154" s="32">
        <v>1</v>
      </c>
      <c r="O154" s="33"/>
      <c r="P154" s="33" t="str">
        <f t="shared" si="66"/>
        <v/>
      </c>
      <c r="Q154" s="36">
        <f t="shared" si="67"/>
        <v>0</v>
      </c>
      <c r="R154" s="6">
        <f t="shared" si="68"/>
        <v>0</v>
      </c>
      <c r="S154" s="6">
        <f t="shared" si="69"/>
        <v>0</v>
      </c>
      <c r="T154" s="6">
        <f t="shared" si="91"/>
        <v>0</v>
      </c>
      <c r="U154" s="6">
        <f t="shared" si="70"/>
        <v>0</v>
      </c>
      <c r="V154" s="6">
        <f t="shared" si="71"/>
        <v>0</v>
      </c>
      <c r="W154" s="6">
        <f t="shared" si="72"/>
        <v>0</v>
      </c>
      <c r="X154" s="6">
        <f t="shared" si="73"/>
        <v>0</v>
      </c>
      <c r="Y154" s="6">
        <f t="shared" si="92"/>
        <v>0</v>
      </c>
      <c r="Z154" s="6">
        <f t="shared" si="74"/>
        <v>0</v>
      </c>
      <c r="AA154" s="4">
        <f t="shared" si="75"/>
        <v>0</v>
      </c>
      <c r="AB154" s="44">
        <f t="shared" si="76"/>
        <v>0</v>
      </c>
      <c r="AC154" s="6">
        <f t="shared" si="77"/>
        <v>0</v>
      </c>
      <c r="AD154" s="4">
        <f t="shared" si="93"/>
        <v>0</v>
      </c>
      <c r="AF154" s="4">
        <f t="shared" si="78"/>
        <v>0</v>
      </c>
      <c r="AG154" s="4">
        <f t="shared" si="79"/>
        <v>0</v>
      </c>
      <c r="AH154" s="4">
        <f t="shared" si="94"/>
        <v>0</v>
      </c>
      <c r="AI154" s="4">
        <f t="shared" si="80"/>
        <v>0</v>
      </c>
      <c r="AJ154" s="4">
        <f t="shared" si="81"/>
        <v>0</v>
      </c>
      <c r="AK154" s="4">
        <f t="shared" si="82"/>
        <v>0</v>
      </c>
      <c r="AL154" s="4">
        <f t="shared" si="83"/>
        <v>0</v>
      </c>
      <c r="AM154" s="4">
        <f t="shared" si="84"/>
        <v>0</v>
      </c>
      <c r="AN154" s="4">
        <f t="shared" si="85"/>
        <v>0</v>
      </c>
      <c r="AO154" s="4">
        <f t="shared" si="86"/>
        <v>0</v>
      </c>
      <c r="AP154" s="4">
        <v>0</v>
      </c>
      <c r="AQ154" s="4">
        <v>0</v>
      </c>
      <c r="AR154" s="4">
        <f t="shared" si="87"/>
        <v>0</v>
      </c>
      <c r="AS154" s="4">
        <f t="shared" si="95"/>
        <v>0</v>
      </c>
      <c r="AT154" s="4">
        <v>0</v>
      </c>
      <c r="AU154" s="4">
        <f t="shared" si="96"/>
        <v>0</v>
      </c>
      <c r="AV154" s="18">
        <f t="shared" si="97"/>
        <v>0</v>
      </c>
      <c r="AW154" s="105"/>
      <c r="AX154" s="103"/>
      <c r="AY154" s="107">
        <f t="shared" si="88"/>
        <v>0</v>
      </c>
      <c r="AZ154" s="7"/>
      <c r="BA154" s="7"/>
      <c r="BB154" s="7"/>
      <c r="BC154" s="7"/>
      <c r="BD154" s="7"/>
      <c r="BE154" s="7"/>
      <c r="BF154" s="7"/>
    </row>
    <row r="155" spans="1:58" x14ac:dyDescent="0.25">
      <c r="A155" s="22" t="s">
        <v>1628</v>
      </c>
      <c r="B155" s="23">
        <v>76</v>
      </c>
      <c r="C155" s="22" t="s">
        <v>1644</v>
      </c>
      <c r="D155" s="48">
        <v>760780791</v>
      </c>
      <c r="E155" s="22" t="s">
        <v>1645</v>
      </c>
      <c r="F155" s="22" t="s">
        <v>1529</v>
      </c>
      <c r="I155" s="1" t="s">
        <v>156</v>
      </c>
      <c r="J155" s="33">
        <v>0</v>
      </c>
      <c r="K155" s="33">
        <f t="shared" si="89"/>
        <v>0</v>
      </c>
      <c r="L155" s="33">
        <v>0</v>
      </c>
      <c r="M155" s="33">
        <f t="shared" si="90"/>
        <v>0</v>
      </c>
      <c r="N155" s="32">
        <v>1</v>
      </c>
      <c r="O155" s="33"/>
      <c r="P155" s="33" t="str">
        <f t="shared" si="66"/>
        <v/>
      </c>
      <c r="Q155" s="36">
        <f t="shared" si="67"/>
        <v>0</v>
      </c>
      <c r="R155" s="6">
        <f t="shared" si="68"/>
        <v>0</v>
      </c>
      <c r="S155" s="6">
        <f t="shared" si="69"/>
        <v>0</v>
      </c>
      <c r="T155" s="6">
        <f t="shared" si="91"/>
        <v>0</v>
      </c>
      <c r="U155" s="6">
        <f t="shared" si="70"/>
        <v>0</v>
      </c>
      <c r="V155" s="6">
        <f t="shared" si="71"/>
        <v>0</v>
      </c>
      <c r="W155" s="6">
        <f t="shared" si="72"/>
        <v>0</v>
      </c>
      <c r="X155" s="6">
        <f t="shared" si="73"/>
        <v>0</v>
      </c>
      <c r="Y155" s="6">
        <f t="shared" si="92"/>
        <v>0</v>
      </c>
      <c r="Z155" s="6">
        <f t="shared" si="74"/>
        <v>0</v>
      </c>
      <c r="AA155" s="4">
        <f t="shared" si="75"/>
        <v>0</v>
      </c>
      <c r="AB155" s="44">
        <f t="shared" si="76"/>
        <v>0</v>
      </c>
      <c r="AC155" s="6">
        <f t="shared" si="77"/>
        <v>0</v>
      </c>
      <c r="AD155" s="4">
        <f t="shared" si="93"/>
        <v>0</v>
      </c>
      <c r="AF155" s="4">
        <f t="shared" si="78"/>
        <v>0</v>
      </c>
      <c r="AG155" s="4">
        <f t="shared" si="79"/>
        <v>0</v>
      </c>
      <c r="AH155" s="4">
        <f t="shared" si="94"/>
        <v>0</v>
      </c>
      <c r="AI155" s="4">
        <f t="shared" si="80"/>
        <v>0</v>
      </c>
      <c r="AJ155" s="4">
        <f t="shared" si="81"/>
        <v>0</v>
      </c>
      <c r="AK155" s="4">
        <f t="shared" si="82"/>
        <v>0</v>
      </c>
      <c r="AL155" s="4">
        <f t="shared" si="83"/>
        <v>0</v>
      </c>
      <c r="AM155" s="4">
        <f t="shared" si="84"/>
        <v>0</v>
      </c>
      <c r="AN155" s="4">
        <f t="shared" si="85"/>
        <v>0</v>
      </c>
      <c r="AO155" s="4">
        <f t="shared" si="86"/>
        <v>0</v>
      </c>
      <c r="AP155" s="4">
        <v>0</v>
      </c>
      <c r="AQ155" s="4">
        <v>0</v>
      </c>
      <c r="AR155" s="4">
        <f t="shared" si="87"/>
        <v>0</v>
      </c>
      <c r="AS155" s="4">
        <f t="shared" si="95"/>
        <v>0</v>
      </c>
      <c r="AT155" s="4">
        <v>0</v>
      </c>
      <c r="AU155" s="4">
        <f t="shared" si="96"/>
        <v>0</v>
      </c>
      <c r="AV155" s="18">
        <f t="shared" si="97"/>
        <v>0</v>
      </c>
      <c r="AW155" s="105"/>
      <c r="AX155" s="103"/>
      <c r="AY155" s="107">
        <f t="shared" si="88"/>
        <v>0</v>
      </c>
      <c r="AZ155" s="7"/>
      <c r="BA155" s="7"/>
      <c r="BB155" s="7"/>
      <c r="BC155" s="7"/>
      <c r="BD155" s="7"/>
      <c r="BE155" s="7"/>
      <c r="BF155" s="7"/>
    </row>
    <row r="156" spans="1:58" x14ac:dyDescent="0.25">
      <c r="A156" s="22" t="s">
        <v>1628</v>
      </c>
      <c r="B156" s="23">
        <v>76</v>
      </c>
      <c r="C156" s="22" t="s">
        <v>1646</v>
      </c>
      <c r="D156" s="48">
        <v>760805770</v>
      </c>
      <c r="E156" s="22" t="s">
        <v>1306</v>
      </c>
      <c r="F156" s="22" t="s">
        <v>1504</v>
      </c>
      <c r="I156" s="1" t="s">
        <v>150</v>
      </c>
      <c r="J156" s="33">
        <v>69472</v>
      </c>
      <c r="K156" s="33">
        <f t="shared" si="89"/>
        <v>52173.478529024134</v>
      </c>
      <c r="L156" s="33">
        <v>5649</v>
      </c>
      <c r="M156" s="33">
        <f t="shared" si="90"/>
        <v>1</v>
      </c>
      <c r="N156" s="32">
        <v>0</v>
      </c>
      <c r="O156" s="33" t="s">
        <v>11</v>
      </c>
      <c r="P156" s="33" t="str">
        <f t="shared" si="66"/>
        <v/>
      </c>
      <c r="Q156" s="36">
        <f t="shared" si="67"/>
        <v>4.4840476190476197</v>
      </c>
      <c r="R156" s="6">
        <f t="shared" si="68"/>
        <v>7.538160297619048</v>
      </c>
      <c r="S156" s="6">
        <f t="shared" si="69"/>
        <v>0</v>
      </c>
      <c r="T156" s="6">
        <f t="shared" si="91"/>
        <v>3.0541126785714283</v>
      </c>
      <c r="U156" s="6">
        <f t="shared" si="70"/>
        <v>7.538160297619048</v>
      </c>
      <c r="V156" s="6">
        <f t="shared" si="71"/>
        <v>9.3042857142857134</v>
      </c>
      <c r="W156" s="6">
        <f t="shared" si="72"/>
        <v>12.496386904761906</v>
      </c>
      <c r="X156" s="6">
        <f t="shared" si="73"/>
        <v>0</v>
      </c>
      <c r="Y156" s="6">
        <f t="shared" si="92"/>
        <v>3.1921011904761922</v>
      </c>
      <c r="Z156" s="6">
        <f t="shared" si="74"/>
        <v>12.496386904761906</v>
      </c>
      <c r="AA156" s="4">
        <f t="shared" si="75"/>
        <v>3</v>
      </c>
      <c r="AB156" s="44">
        <f t="shared" si="76"/>
        <v>3</v>
      </c>
      <c r="AC156" s="6">
        <f t="shared" si="77"/>
        <v>0.375</v>
      </c>
      <c r="AD156" s="4">
        <f t="shared" si="93"/>
        <v>1</v>
      </c>
      <c r="AF156" s="4">
        <f t="shared" si="78"/>
        <v>0</v>
      </c>
      <c r="AG156" s="4">
        <f t="shared" si="79"/>
        <v>0</v>
      </c>
      <c r="AH156" s="4">
        <f t="shared" si="94"/>
        <v>0</v>
      </c>
      <c r="AI156" s="4">
        <f t="shared" si="80"/>
        <v>2168420.0017857142</v>
      </c>
      <c r="AJ156" s="4">
        <f t="shared" si="81"/>
        <v>946922.13448928634</v>
      </c>
      <c r="AK156" s="4">
        <f t="shared" si="82"/>
        <v>821548.79999999993</v>
      </c>
      <c r="AL156" s="4">
        <f t="shared" si="83"/>
        <v>126000</v>
      </c>
      <c r="AM156" s="4">
        <f t="shared" si="84"/>
        <v>26908.574999999997</v>
      </c>
      <c r="AN156" s="4">
        <f t="shared" si="85"/>
        <v>66760.909090909088</v>
      </c>
      <c r="AO156" s="4">
        <f t="shared" si="86"/>
        <v>393396.35999999993</v>
      </c>
      <c r="AP156" s="4">
        <v>0</v>
      </c>
      <c r="AQ156" s="4">
        <v>0</v>
      </c>
      <c r="AR156" s="4">
        <f t="shared" si="87"/>
        <v>696959.51821346011</v>
      </c>
      <c r="AS156" s="4">
        <f t="shared" si="95"/>
        <v>5246916.2985793697</v>
      </c>
      <c r="AT156" s="4">
        <v>0</v>
      </c>
      <c r="AU156" s="4">
        <f t="shared" si="96"/>
        <v>5246916.2985793697</v>
      </c>
      <c r="AV156" s="18">
        <f t="shared" si="97"/>
        <v>1</v>
      </c>
      <c r="AW156" s="105"/>
      <c r="AX156" s="103"/>
      <c r="AY156" s="107">
        <f t="shared" si="88"/>
        <v>5246916.2985793697</v>
      </c>
      <c r="AZ156" s="7"/>
      <c r="BA156" s="7"/>
      <c r="BB156" s="7"/>
      <c r="BC156" s="7"/>
      <c r="BD156" s="7"/>
      <c r="BE156" s="7"/>
      <c r="BF156" s="7"/>
    </row>
    <row r="157" spans="1:58" ht="15.75" thickBot="1" x14ac:dyDescent="0.3">
      <c r="A157" s="22" t="s">
        <v>1628</v>
      </c>
      <c r="B157" s="23">
        <v>76</v>
      </c>
      <c r="C157" s="22" t="s">
        <v>1647</v>
      </c>
      <c r="D157" s="48">
        <v>760921809</v>
      </c>
      <c r="E157" s="22" t="s">
        <v>1648</v>
      </c>
      <c r="F157" s="22" t="s">
        <v>1529</v>
      </c>
      <c r="I157" s="1" t="s">
        <v>157</v>
      </c>
      <c r="J157" s="33">
        <v>0</v>
      </c>
      <c r="K157" s="33">
        <f t="shared" si="89"/>
        <v>0</v>
      </c>
      <c r="L157" s="33">
        <v>0</v>
      </c>
      <c r="M157" s="33">
        <f t="shared" si="90"/>
        <v>0</v>
      </c>
      <c r="N157" s="32">
        <v>1</v>
      </c>
      <c r="O157" s="33"/>
      <c r="P157" s="33" t="str">
        <f t="shared" si="66"/>
        <v/>
      </c>
      <c r="Q157" s="36">
        <f t="shared" si="67"/>
        <v>0</v>
      </c>
      <c r="R157" s="6">
        <f t="shared" si="68"/>
        <v>0</v>
      </c>
      <c r="S157" s="6">
        <f t="shared" si="69"/>
        <v>0</v>
      </c>
      <c r="T157" s="6">
        <f t="shared" si="91"/>
        <v>0</v>
      </c>
      <c r="U157" s="6">
        <f t="shared" si="70"/>
        <v>0</v>
      </c>
      <c r="V157" s="6">
        <f t="shared" si="71"/>
        <v>0</v>
      </c>
      <c r="W157" s="6">
        <f t="shared" si="72"/>
        <v>0</v>
      </c>
      <c r="X157" s="6">
        <f t="shared" si="73"/>
        <v>0</v>
      </c>
      <c r="Y157" s="6">
        <f t="shared" si="92"/>
        <v>0</v>
      </c>
      <c r="Z157" s="6">
        <f t="shared" si="74"/>
        <v>0</v>
      </c>
      <c r="AA157" s="4">
        <f t="shared" si="75"/>
        <v>0</v>
      </c>
      <c r="AB157" s="44">
        <f t="shared" si="76"/>
        <v>0</v>
      </c>
      <c r="AC157" s="6">
        <f t="shared" si="77"/>
        <v>0</v>
      </c>
      <c r="AD157" s="4">
        <f t="shared" si="93"/>
        <v>0</v>
      </c>
      <c r="AF157" s="4">
        <f t="shared" si="78"/>
        <v>0</v>
      </c>
      <c r="AG157" s="4">
        <f t="shared" si="79"/>
        <v>0</v>
      </c>
      <c r="AH157" s="4">
        <f t="shared" si="94"/>
        <v>0</v>
      </c>
      <c r="AI157" s="4">
        <f t="shared" si="80"/>
        <v>0</v>
      </c>
      <c r="AJ157" s="4">
        <f t="shared" si="81"/>
        <v>0</v>
      </c>
      <c r="AK157" s="4">
        <f t="shared" si="82"/>
        <v>0</v>
      </c>
      <c r="AL157" s="4">
        <f t="shared" si="83"/>
        <v>0</v>
      </c>
      <c r="AM157" s="4">
        <f t="shared" si="84"/>
        <v>0</v>
      </c>
      <c r="AN157" s="4">
        <f t="shared" si="85"/>
        <v>0</v>
      </c>
      <c r="AO157" s="4">
        <f t="shared" si="86"/>
        <v>0</v>
      </c>
      <c r="AP157" s="4">
        <v>0</v>
      </c>
      <c r="AQ157" s="4">
        <v>0</v>
      </c>
      <c r="AR157" s="4">
        <f t="shared" si="87"/>
        <v>0</v>
      </c>
      <c r="AS157" s="4">
        <f t="shared" si="95"/>
        <v>0</v>
      </c>
      <c r="AT157" s="4">
        <v>0</v>
      </c>
      <c r="AU157" s="4">
        <f t="shared" si="96"/>
        <v>0</v>
      </c>
      <c r="AV157" s="18">
        <f t="shared" si="97"/>
        <v>0</v>
      </c>
      <c r="AW157" s="105"/>
      <c r="AX157" s="103"/>
      <c r="AY157" s="107">
        <f t="shared" si="88"/>
        <v>0</v>
      </c>
      <c r="AZ157" s="7"/>
      <c r="BA157" s="7"/>
      <c r="BB157" s="7"/>
      <c r="BC157" s="7"/>
      <c r="BD157" s="7"/>
      <c r="BE157" s="7"/>
      <c r="BF157" s="7"/>
    </row>
    <row r="158" spans="1:58" ht="15.75" thickBot="1" x14ac:dyDescent="0.3">
      <c r="A158" s="22" t="s">
        <v>596</v>
      </c>
      <c r="B158" s="23">
        <v>54</v>
      </c>
      <c r="C158" s="22" t="s">
        <v>1649</v>
      </c>
      <c r="D158" s="48">
        <v>540000015</v>
      </c>
      <c r="E158" s="39" t="s">
        <v>1102</v>
      </c>
      <c r="F158" s="22" t="s">
        <v>1504</v>
      </c>
      <c r="G158" s="1">
        <v>1</v>
      </c>
      <c r="H158" s="1" t="s">
        <v>2310</v>
      </c>
      <c r="I158" s="1" t="s">
        <v>577</v>
      </c>
      <c r="J158" s="33">
        <v>0</v>
      </c>
      <c r="K158" s="33">
        <f t="shared" si="89"/>
        <v>0</v>
      </c>
      <c r="L158" s="33">
        <v>0</v>
      </c>
      <c r="M158" s="33">
        <f t="shared" si="90"/>
        <v>0</v>
      </c>
      <c r="N158" s="5">
        <v>0</v>
      </c>
      <c r="O158" s="43" t="s">
        <v>1510</v>
      </c>
      <c r="P158" s="33" t="str">
        <f t="shared" si="66"/>
        <v/>
      </c>
      <c r="Q158" s="36">
        <f t="shared" si="67"/>
        <v>0</v>
      </c>
      <c r="R158" s="6">
        <f t="shared" si="68"/>
        <v>0</v>
      </c>
      <c r="S158" s="6">
        <f t="shared" si="69"/>
        <v>0</v>
      </c>
      <c r="T158" s="6">
        <f t="shared" si="91"/>
        <v>0</v>
      </c>
      <c r="U158" s="6">
        <f t="shared" si="70"/>
        <v>0</v>
      </c>
      <c r="V158" s="6">
        <f t="shared" si="71"/>
        <v>0</v>
      </c>
      <c r="W158" s="6">
        <f t="shared" si="72"/>
        <v>0</v>
      </c>
      <c r="X158" s="6">
        <f t="shared" si="73"/>
        <v>0</v>
      </c>
      <c r="Y158" s="6">
        <f t="shared" si="92"/>
        <v>0</v>
      </c>
      <c r="Z158" s="6">
        <f t="shared" si="74"/>
        <v>0</v>
      </c>
      <c r="AA158" s="4">
        <f t="shared" si="75"/>
        <v>0</v>
      </c>
      <c r="AB158" s="44">
        <f t="shared" si="76"/>
        <v>0</v>
      </c>
      <c r="AC158" s="6">
        <f t="shared" si="77"/>
        <v>0</v>
      </c>
      <c r="AD158" s="4">
        <f t="shared" si="93"/>
        <v>0</v>
      </c>
      <c r="AF158" s="4">
        <f t="shared" si="78"/>
        <v>0</v>
      </c>
      <c r="AG158" s="4">
        <f t="shared" si="79"/>
        <v>0</v>
      </c>
      <c r="AH158" s="4">
        <f t="shared" si="94"/>
        <v>0</v>
      </c>
      <c r="AI158" s="4">
        <f t="shared" si="80"/>
        <v>0</v>
      </c>
      <c r="AJ158" s="4">
        <f t="shared" si="81"/>
        <v>0</v>
      </c>
      <c r="AK158" s="4">
        <f t="shared" si="82"/>
        <v>0</v>
      </c>
      <c r="AL158" s="4">
        <f t="shared" si="83"/>
        <v>0</v>
      </c>
      <c r="AM158" s="4">
        <f t="shared" si="84"/>
        <v>0</v>
      </c>
      <c r="AN158" s="4">
        <f t="shared" si="85"/>
        <v>0</v>
      </c>
      <c r="AO158" s="4">
        <f t="shared" si="86"/>
        <v>0</v>
      </c>
      <c r="AP158" s="4">
        <v>0</v>
      </c>
      <c r="AQ158" s="4">
        <v>0</v>
      </c>
      <c r="AR158" s="4">
        <f t="shared" si="87"/>
        <v>0</v>
      </c>
      <c r="AS158" s="4">
        <f t="shared" si="95"/>
        <v>0</v>
      </c>
      <c r="AT158" s="4">
        <v>0</v>
      </c>
      <c r="AU158" s="4">
        <f t="shared" si="96"/>
        <v>0</v>
      </c>
      <c r="AV158" s="18">
        <f t="shared" si="97"/>
        <v>0</v>
      </c>
      <c r="AW158" s="105"/>
      <c r="AX158" s="103"/>
      <c r="AY158" s="107">
        <f t="shared" si="88"/>
        <v>0</v>
      </c>
      <c r="AZ158" s="7"/>
      <c r="BA158" s="7"/>
      <c r="BB158" s="7"/>
      <c r="BC158" s="7"/>
      <c r="BD158" s="7"/>
      <c r="BE158" s="7"/>
      <c r="BF158" s="7"/>
    </row>
    <row r="159" spans="1:58" x14ac:dyDescent="0.25">
      <c r="A159" s="22" t="s">
        <v>596</v>
      </c>
      <c r="B159" s="23">
        <v>54</v>
      </c>
      <c r="C159" s="22" t="s">
        <v>668</v>
      </c>
      <c r="D159" s="48">
        <v>540000023</v>
      </c>
      <c r="E159" s="22" t="s">
        <v>1104</v>
      </c>
      <c r="F159" s="22" t="s">
        <v>1504</v>
      </c>
      <c r="I159" s="1" t="s">
        <v>311</v>
      </c>
      <c r="J159" s="33">
        <v>17015</v>
      </c>
      <c r="K159" s="33">
        <f t="shared" si="89"/>
        <v>12778.266599080862</v>
      </c>
      <c r="L159" s="33">
        <v>510</v>
      </c>
      <c r="M159" s="33">
        <f t="shared" si="90"/>
        <v>1</v>
      </c>
      <c r="N159" s="32">
        <v>0</v>
      </c>
      <c r="O159" s="33" t="s">
        <v>11</v>
      </c>
      <c r="P159" s="33" t="str">
        <f t="shared" si="66"/>
        <v>Faible activité</v>
      </c>
      <c r="Q159" s="36">
        <f t="shared" si="67"/>
        <v>1.3616071428571428</v>
      </c>
      <c r="R159" s="6">
        <f t="shared" si="68"/>
        <v>2.0568166666666667</v>
      </c>
      <c r="S159" s="6">
        <f t="shared" si="69"/>
        <v>0</v>
      </c>
      <c r="T159" s="6">
        <f t="shared" si="91"/>
        <v>0.69520952380952394</v>
      </c>
      <c r="U159" s="6">
        <f t="shared" si="70"/>
        <v>2.0568166666666667</v>
      </c>
      <c r="V159" s="6">
        <f t="shared" si="71"/>
        <v>2.2787946428571426</v>
      </c>
      <c r="W159" s="6">
        <f t="shared" si="72"/>
        <v>2.7400892857142858</v>
      </c>
      <c r="X159" s="6">
        <f t="shared" si="73"/>
        <v>0</v>
      </c>
      <c r="Y159" s="6">
        <f t="shared" si="92"/>
        <v>0.46129464285714317</v>
      </c>
      <c r="Z159" s="6">
        <f t="shared" si="74"/>
        <v>2.7400892857142858</v>
      </c>
      <c r="AA159" s="4">
        <f t="shared" si="75"/>
        <v>1</v>
      </c>
      <c r="AB159" s="44">
        <f t="shared" si="76"/>
        <v>1</v>
      </c>
      <c r="AC159" s="6">
        <f t="shared" si="77"/>
        <v>0.125</v>
      </c>
      <c r="AD159" s="4">
        <f t="shared" si="93"/>
        <v>0</v>
      </c>
      <c r="AF159" s="4">
        <f t="shared" si="78"/>
        <v>0</v>
      </c>
      <c r="AG159" s="4">
        <f t="shared" si="79"/>
        <v>-102840.83333333334</v>
      </c>
      <c r="AH159" s="4">
        <f t="shared" si="94"/>
        <v>-102840.83333333334</v>
      </c>
      <c r="AI159" s="4">
        <f t="shared" si="80"/>
        <v>390757.92857142864</v>
      </c>
      <c r="AJ159" s="4">
        <f t="shared" si="81"/>
        <v>136840.93384821439</v>
      </c>
      <c r="AK159" s="4">
        <f t="shared" si="82"/>
        <v>273849.59999999998</v>
      </c>
      <c r="AL159" s="4">
        <f t="shared" si="83"/>
        <v>42000</v>
      </c>
      <c r="AM159" s="4">
        <f t="shared" si="84"/>
        <v>8969.5249999999996</v>
      </c>
      <c r="AN159" s="4">
        <f t="shared" si="85"/>
        <v>6027.272727272727</v>
      </c>
      <c r="AO159" s="4">
        <f t="shared" si="86"/>
        <v>0</v>
      </c>
      <c r="AP159" s="4">
        <v>0</v>
      </c>
      <c r="AQ159" s="4">
        <v>0</v>
      </c>
      <c r="AR159" s="4">
        <f t="shared" si="87"/>
        <v>0</v>
      </c>
      <c r="AS159" s="4">
        <f t="shared" si="95"/>
        <v>858445.26014691568</v>
      </c>
      <c r="AT159" s="4">
        <v>0</v>
      </c>
      <c r="AU159" s="4">
        <f t="shared" si="96"/>
        <v>858445.26014691568</v>
      </c>
      <c r="AV159" s="18">
        <f t="shared" si="97"/>
        <v>1</v>
      </c>
      <c r="AW159" s="105"/>
      <c r="AX159" s="103"/>
      <c r="AY159" s="107">
        <f t="shared" si="88"/>
        <v>858445.26014691568</v>
      </c>
      <c r="AZ159" s="7"/>
      <c r="BA159" s="7"/>
      <c r="BB159" s="7"/>
      <c r="BC159" s="7"/>
      <c r="BD159" s="7"/>
      <c r="BE159" s="7"/>
      <c r="BF159" s="7"/>
    </row>
    <row r="160" spans="1:58" x14ac:dyDescent="0.25">
      <c r="A160" s="22" t="s">
        <v>596</v>
      </c>
      <c r="B160" s="23">
        <v>54</v>
      </c>
      <c r="C160" s="22" t="s">
        <v>669</v>
      </c>
      <c r="D160" s="48">
        <v>540000155</v>
      </c>
      <c r="E160" s="22" t="s">
        <v>1105</v>
      </c>
      <c r="F160" s="22" t="s">
        <v>1504</v>
      </c>
      <c r="I160" s="1" t="s">
        <v>310</v>
      </c>
      <c r="J160" s="33">
        <v>16753</v>
      </c>
      <c r="K160" s="33">
        <f t="shared" si="89"/>
        <v>12581.504574457931</v>
      </c>
      <c r="L160" s="33">
        <v>635</v>
      </c>
      <c r="M160" s="33">
        <f t="shared" si="90"/>
        <v>1</v>
      </c>
      <c r="N160" s="32">
        <v>0</v>
      </c>
      <c r="O160" s="33" t="s">
        <v>11</v>
      </c>
      <c r="P160" s="33" t="str">
        <f t="shared" si="66"/>
        <v>Faible activité</v>
      </c>
      <c r="Q160" s="36">
        <f t="shared" si="67"/>
        <v>1.3460119047619048</v>
      </c>
      <c r="R160" s="6">
        <f t="shared" si="68"/>
        <v>2.0921907738095236</v>
      </c>
      <c r="S160" s="6">
        <f t="shared" si="69"/>
        <v>0</v>
      </c>
      <c r="T160" s="6">
        <f t="shared" si="91"/>
        <v>0.74617886904761876</v>
      </c>
      <c r="U160" s="6">
        <f t="shared" si="70"/>
        <v>2.0921907738095236</v>
      </c>
      <c r="V160" s="6">
        <f t="shared" si="71"/>
        <v>2.2437053571428569</v>
      </c>
      <c r="W160" s="6">
        <f t="shared" si="72"/>
        <v>2.803464285714286</v>
      </c>
      <c r="X160" s="6">
        <f t="shared" si="73"/>
        <v>0</v>
      </c>
      <c r="Y160" s="6">
        <f t="shared" si="92"/>
        <v>0.55975892857142906</v>
      </c>
      <c r="Z160" s="6">
        <f t="shared" si="74"/>
        <v>2.803464285714286</v>
      </c>
      <c r="AA160" s="4">
        <f t="shared" si="75"/>
        <v>1</v>
      </c>
      <c r="AB160" s="44">
        <f t="shared" si="76"/>
        <v>1</v>
      </c>
      <c r="AC160" s="6">
        <f t="shared" si="77"/>
        <v>0.125</v>
      </c>
      <c r="AD160" s="4">
        <f t="shared" si="93"/>
        <v>0</v>
      </c>
      <c r="AF160" s="4">
        <f t="shared" si="78"/>
        <v>0</v>
      </c>
      <c r="AG160" s="4">
        <f t="shared" si="79"/>
        <v>-104609.53869047618</v>
      </c>
      <c r="AH160" s="4">
        <f t="shared" si="94"/>
        <v>-104609.53869047618</v>
      </c>
      <c r="AI160" s="4">
        <f t="shared" si="80"/>
        <v>425177.45833333314</v>
      </c>
      <c r="AJ160" s="4">
        <f t="shared" si="81"/>
        <v>166049.91126964302</v>
      </c>
      <c r="AK160" s="4">
        <f t="shared" si="82"/>
        <v>273849.59999999998</v>
      </c>
      <c r="AL160" s="4">
        <f t="shared" si="83"/>
        <v>42000</v>
      </c>
      <c r="AM160" s="4">
        <f t="shared" si="84"/>
        <v>8969.5249999999996</v>
      </c>
      <c r="AN160" s="4">
        <f t="shared" si="85"/>
        <v>7504.545454545455</v>
      </c>
      <c r="AO160" s="4">
        <f t="shared" si="86"/>
        <v>0</v>
      </c>
      <c r="AP160" s="4">
        <v>0</v>
      </c>
      <c r="AQ160" s="4">
        <v>0</v>
      </c>
      <c r="AR160" s="4">
        <f t="shared" si="87"/>
        <v>0</v>
      </c>
      <c r="AS160" s="4">
        <f t="shared" si="95"/>
        <v>923551.04005752155</v>
      </c>
      <c r="AT160" s="4">
        <v>0</v>
      </c>
      <c r="AU160" s="4">
        <f t="shared" si="96"/>
        <v>923551.04005752155</v>
      </c>
      <c r="AV160" s="18">
        <f t="shared" si="97"/>
        <v>1</v>
      </c>
      <c r="AW160" s="105"/>
      <c r="AX160" s="103"/>
      <c r="AY160" s="107">
        <f t="shared" si="88"/>
        <v>923551.04005752155</v>
      </c>
      <c r="AZ160" s="7"/>
      <c r="BA160" s="7"/>
      <c r="BB160" s="7"/>
      <c r="BC160" s="7"/>
      <c r="BD160" s="7"/>
      <c r="BE160" s="7"/>
      <c r="BF160" s="7"/>
    </row>
    <row r="161" spans="1:58" x14ac:dyDescent="0.25">
      <c r="A161" s="22" t="s">
        <v>596</v>
      </c>
      <c r="B161" s="23">
        <v>54</v>
      </c>
      <c r="C161" s="22" t="s">
        <v>670</v>
      </c>
      <c r="D161" s="48">
        <v>540000296</v>
      </c>
      <c r="E161" s="22" t="s">
        <v>1106</v>
      </c>
      <c r="F161" s="22" t="s">
        <v>1504</v>
      </c>
      <c r="I161" s="1" t="s">
        <v>309</v>
      </c>
      <c r="J161" s="33">
        <v>9899</v>
      </c>
      <c r="K161" s="33">
        <f t="shared" si="89"/>
        <v>7434.1499303145138</v>
      </c>
      <c r="L161" s="33">
        <v>418</v>
      </c>
      <c r="M161" s="33">
        <f t="shared" si="90"/>
        <v>1</v>
      </c>
      <c r="N161" s="32">
        <v>0</v>
      </c>
      <c r="O161" s="33" t="s">
        <v>11</v>
      </c>
      <c r="P161" s="33" t="str">
        <f t="shared" si="66"/>
        <v>Faible activité</v>
      </c>
      <c r="Q161" s="36">
        <f t="shared" si="67"/>
        <v>1</v>
      </c>
      <c r="R161" s="6">
        <f t="shared" si="68"/>
        <v>2</v>
      </c>
      <c r="S161" s="6">
        <f t="shared" si="69"/>
        <v>0</v>
      </c>
      <c r="T161" s="6">
        <f t="shared" si="91"/>
        <v>1</v>
      </c>
      <c r="U161" s="6">
        <f t="shared" si="70"/>
        <v>2</v>
      </c>
      <c r="V161" s="6">
        <f t="shared" si="71"/>
        <v>1.3257589285714286</v>
      </c>
      <c r="W161" s="6">
        <f t="shared" si="72"/>
        <v>2</v>
      </c>
      <c r="X161" s="6">
        <f t="shared" si="73"/>
        <v>0</v>
      </c>
      <c r="Y161" s="6">
        <f t="shared" si="92"/>
        <v>0.67424107142857137</v>
      </c>
      <c r="Z161" s="6">
        <f t="shared" si="74"/>
        <v>2</v>
      </c>
      <c r="AA161" s="4">
        <f t="shared" si="75"/>
        <v>1</v>
      </c>
      <c r="AB161" s="44">
        <f t="shared" si="76"/>
        <v>1</v>
      </c>
      <c r="AC161" s="6">
        <f t="shared" si="77"/>
        <v>0.125</v>
      </c>
      <c r="AD161" s="4">
        <f t="shared" si="93"/>
        <v>0</v>
      </c>
      <c r="AF161" s="4">
        <f t="shared" si="78"/>
        <v>0</v>
      </c>
      <c r="AG161" s="4">
        <f t="shared" si="79"/>
        <v>-100000</v>
      </c>
      <c r="AH161" s="4">
        <f t="shared" si="94"/>
        <v>-50000</v>
      </c>
      <c r="AI161" s="4">
        <f t="shared" si="80"/>
        <v>660000</v>
      </c>
      <c r="AJ161" s="4">
        <f t="shared" si="81"/>
        <v>200010.51233035713</v>
      </c>
      <c r="AK161" s="4">
        <f t="shared" si="82"/>
        <v>273849.59999999998</v>
      </c>
      <c r="AL161" s="4">
        <f t="shared" si="83"/>
        <v>42000</v>
      </c>
      <c r="AM161" s="4">
        <f t="shared" si="84"/>
        <v>8969.5249999999996</v>
      </c>
      <c r="AN161" s="4">
        <f t="shared" si="85"/>
        <v>4940</v>
      </c>
      <c r="AO161" s="4">
        <f t="shared" si="86"/>
        <v>0</v>
      </c>
      <c r="AP161" s="4">
        <v>0</v>
      </c>
      <c r="AQ161" s="4">
        <v>0</v>
      </c>
      <c r="AR161" s="4">
        <f t="shared" si="87"/>
        <v>0</v>
      </c>
      <c r="AS161" s="4">
        <f t="shared" si="95"/>
        <v>1189769.637330357</v>
      </c>
      <c r="AT161" s="4">
        <v>0</v>
      </c>
      <c r="AU161" s="4">
        <f t="shared" si="96"/>
        <v>1189769.637330357</v>
      </c>
      <c r="AV161" s="18">
        <f t="shared" si="97"/>
        <v>1</v>
      </c>
      <c r="AW161" s="105"/>
      <c r="AX161" s="103"/>
      <c r="AY161" s="107">
        <f t="shared" si="88"/>
        <v>1189769.637330357</v>
      </c>
      <c r="AZ161" s="7"/>
      <c r="BA161" s="7"/>
      <c r="BB161" s="7"/>
      <c r="BC161" s="7"/>
      <c r="BD161" s="7"/>
      <c r="BE161" s="7"/>
      <c r="BF161" s="7"/>
    </row>
    <row r="162" spans="1:58" x14ac:dyDescent="0.25">
      <c r="A162" s="22" t="s">
        <v>596</v>
      </c>
      <c r="B162" s="23">
        <v>54</v>
      </c>
      <c r="C162" s="22" t="s">
        <v>1650</v>
      </c>
      <c r="D162" s="48">
        <v>540000486</v>
      </c>
      <c r="E162" s="22" t="s">
        <v>1651</v>
      </c>
      <c r="F162" s="22" t="s">
        <v>1529</v>
      </c>
      <c r="I162" s="1" t="s">
        <v>307</v>
      </c>
      <c r="J162" s="33">
        <v>0</v>
      </c>
      <c r="K162" s="33">
        <f t="shared" si="89"/>
        <v>0</v>
      </c>
      <c r="L162" s="33">
        <v>0</v>
      </c>
      <c r="M162" s="33">
        <f t="shared" si="90"/>
        <v>0</v>
      </c>
      <c r="N162" s="32">
        <v>1</v>
      </c>
      <c r="O162" s="33"/>
      <c r="P162" s="33" t="str">
        <f t="shared" si="66"/>
        <v/>
      </c>
      <c r="Q162" s="36">
        <f t="shared" si="67"/>
        <v>0</v>
      </c>
      <c r="R162" s="6">
        <f t="shared" si="68"/>
        <v>0</v>
      </c>
      <c r="S162" s="6">
        <f t="shared" si="69"/>
        <v>0</v>
      </c>
      <c r="T162" s="6">
        <f t="shared" si="91"/>
        <v>0</v>
      </c>
      <c r="U162" s="6">
        <f t="shared" si="70"/>
        <v>0</v>
      </c>
      <c r="V162" s="6">
        <f t="shared" si="71"/>
        <v>0</v>
      </c>
      <c r="W162" s="6">
        <f t="shared" si="72"/>
        <v>0</v>
      </c>
      <c r="X162" s="6">
        <f t="shared" si="73"/>
        <v>0</v>
      </c>
      <c r="Y162" s="6">
        <f t="shared" si="92"/>
        <v>0</v>
      </c>
      <c r="Z162" s="6">
        <f t="shared" si="74"/>
        <v>0</v>
      </c>
      <c r="AA162" s="4">
        <f t="shared" si="75"/>
        <v>0</v>
      </c>
      <c r="AB162" s="44">
        <f t="shared" si="76"/>
        <v>0</v>
      </c>
      <c r="AC162" s="6">
        <f t="shared" si="77"/>
        <v>0</v>
      </c>
      <c r="AD162" s="4">
        <f t="shared" si="93"/>
        <v>0</v>
      </c>
      <c r="AF162" s="4">
        <f t="shared" si="78"/>
        <v>0</v>
      </c>
      <c r="AG162" s="4">
        <f t="shared" si="79"/>
        <v>0</v>
      </c>
      <c r="AH162" s="4">
        <f t="shared" si="94"/>
        <v>0</v>
      </c>
      <c r="AI162" s="4">
        <f t="shared" si="80"/>
        <v>0</v>
      </c>
      <c r="AJ162" s="4">
        <f t="shared" si="81"/>
        <v>0</v>
      </c>
      <c r="AK162" s="4">
        <f t="shared" si="82"/>
        <v>0</v>
      </c>
      <c r="AL162" s="4">
        <f t="shared" si="83"/>
        <v>0</v>
      </c>
      <c r="AM162" s="4">
        <f t="shared" si="84"/>
        <v>0</v>
      </c>
      <c r="AN162" s="4">
        <f t="shared" si="85"/>
        <v>0</v>
      </c>
      <c r="AO162" s="4">
        <f t="shared" si="86"/>
        <v>0</v>
      </c>
      <c r="AP162" s="4">
        <v>0</v>
      </c>
      <c r="AQ162" s="4">
        <v>0</v>
      </c>
      <c r="AR162" s="4">
        <f t="shared" si="87"/>
        <v>0</v>
      </c>
      <c r="AS162" s="4">
        <f t="shared" si="95"/>
        <v>0</v>
      </c>
      <c r="AT162" s="4">
        <v>0</v>
      </c>
      <c r="AU162" s="4">
        <f t="shared" si="96"/>
        <v>0</v>
      </c>
      <c r="AV162" s="18">
        <f t="shared" si="97"/>
        <v>0</v>
      </c>
      <c r="AW162" s="105"/>
      <c r="AX162" s="103"/>
      <c r="AY162" s="107">
        <f t="shared" si="88"/>
        <v>0</v>
      </c>
      <c r="AZ162" s="7"/>
      <c r="BA162" s="7"/>
      <c r="BB162" s="7"/>
      <c r="BC162" s="7"/>
      <c r="BD162" s="7"/>
      <c r="BE162" s="7"/>
      <c r="BF162" s="7"/>
    </row>
    <row r="163" spans="1:58" x14ac:dyDescent="0.25">
      <c r="A163" s="22" t="s">
        <v>596</v>
      </c>
      <c r="B163" s="23">
        <v>54</v>
      </c>
      <c r="C163" s="22" t="s">
        <v>1652</v>
      </c>
      <c r="D163" s="48">
        <v>540001070</v>
      </c>
      <c r="E163" s="22" t="s">
        <v>1107</v>
      </c>
      <c r="F163" s="22" t="s">
        <v>1504</v>
      </c>
      <c r="I163" s="1" t="s">
        <v>308</v>
      </c>
      <c r="J163" s="33">
        <v>31136</v>
      </c>
      <c r="K163" s="33">
        <f t="shared" si="89"/>
        <v>23383.138926181706</v>
      </c>
      <c r="L163" s="33">
        <v>622</v>
      </c>
      <c r="M163" s="33">
        <f t="shared" si="90"/>
        <v>1</v>
      </c>
      <c r="N163" s="32">
        <v>0</v>
      </c>
      <c r="O163" s="33" t="s">
        <v>11</v>
      </c>
      <c r="P163" s="33" t="str">
        <f t="shared" si="66"/>
        <v/>
      </c>
      <c r="Q163" s="36">
        <f t="shared" si="67"/>
        <v>2.2021428571428574</v>
      </c>
      <c r="R163" s="6">
        <f t="shared" si="68"/>
        <v>3.0028365476190477</v>
      </c>
      <c r="S163" s="6">
        <f t="shared" si="69"/>
        <v>0</v>
      </c>
      <c r="T163" s="6">
        <f t="shared" si="91"/>
        <v>0.80069369047619032</v>
      </c>
      <c r="U163" s="6">
        <f t="shared" si="70"/>
        <v>3.0028365476190477</v>
      </c>
      <c r="V163" s="6">
        <f t="shared" si="71"/>
        <v>4.17</v>
      </c>
      <c r="W163" s="6">
        <f t="shared" si="72"/>
        <v>4.4204404761904756</v>
      </c>
      <c r="X163" s="6">
        <f t="shared" si="73"/>
        <v>0</v>
      </c>
      <c r="Y163" s="6">
        <f t="shared" si="92"/>
        <v>0.25044047619047571</v>
      </c>
      <c r="Z163" s="6">
        <f t="shared" si="74"/>
        <v>4.4204404761904756</v>
      </c>
      <c r="AA163" s="4">
        <f t="shared" si="75"/>
        <v>1</v>
      </c>
      <c r="AB163" s="44">
        <f t="shared" si="76"/>
        <v>1</v>
      </c>
      <c r="AC163" s="6">
        <f t="shared" si="77"/>
        <v>0.125</v>
      </c>
      <c r="AD163" s="4">
        <f t="shared" si="93"/>
        <v>0</v>
      </c>
      <c r="AF163" s="4">
        <f t="shared" si="78"/>
        <v>0</v>
      </c>
      <c r="AG163" s="4">
        <f t="shared" si="79"/>
        <v>0</v>
      </c>
      <c r="AH163" s="4">
        <f t="shared" si="94"/>
        <v>0</v>
      </c>
      <c r="AI163" s="4">
        <f t="shared" si="80"/>
        <v>568492.52023809508</v>
      </c>
      <c r="AJ163" s="4">
        <f t="shared" si="81"/>
        <v>74292.015235714149</v>
      </c>
      <c r="AK163" s="4">
        <f t="shared" si="82"/>
        <v>273849.59999999998</v>
      </c>
      <c r="AL163" s="4">
        <f t="shared" si="83"/>
        <v>42000</v>
      </c>
      <c r="AM163" s="4">
        <f t="shared" si="84"/>
        <v>8969.5249999999996</v>
      </c>
      <c r="AN163" s="4">
        <f t="shared" si="85"/>
        <v>7350.909090909091</v>
      </c>
      <c r="AO163" s="4">
        <f t="shared" si="86"/>
        <v>0</v>
      </c>
      <c r="AP163" s="4">
        <v>0</v>
      </c>
      <c r="AQ163" s="4">
        <v>0</v>
      </c>
      <c r="AR163" s="4">
        <f t="shared" si="87"/>
        <v>0</v>
      </c>
      <c r="AS163" s="4">
        <f t="shared" si="95"/>
        <v>974954.56956471829</v>
      </c>
      <c r="AT163" s="4">
        <v>0</v>
      </c>
      <c r="AU163" s="4">
        <f t="shared" si="96"/>
        <v>974954.56956471829</v>
      </c>
      <c r="AV163" s="18">
        <f t="shared" si="97"/>
        <v>1</v>
      </c>
      <c r="AW163" s="105"/>
      <c r="AX163" s="103"/>
      <c r="AY163" s="107">
        <f t="shared" si="88"/>
        <v>974954.56956471829</v>
      </c>
      <c r="AZ163" s="7"/>
      <c r="BA163" s="7"/>
      <c r="BB163" s="7"/>
      <c r="BC163" s="7"/>
      <c r="BD163" s="7"/>
      <c r="BE163" s="7"/>
      <c r="BF163" s="7"/>
    </row>
    <row r="164" spans="1:58" x14ac:dyDescent="0.25">
      <c r="A164" s="22" t="s">
        <v>596</v>
      </c>
      <c r="B164" s="23">
        <v>54</v>
      </c>
      <c r="C164" s="22" t="s">
        <v>1653</v>
      </c>
      <c r="D164" s="48">
        <v>540001096</v>
      </c>
      <c r="E164" s="22">
        <v>570010181</v>
      </c>
      <c r="F164" s="22" t="s">
        <v>1559</v>
      </c>
      <c r="I164" s="1" t="s">
        <v>295</v>
      </c>
      <c r="J164" s="33">
        <v>20205</v>
      </c>
      <c r="K164" s="33">
        <f t="shared" si="89"/>
        <v>15173.956898879154</v>
      </c>
      <c r="L164" s="33">
        <v>965</v>
      </c>
      <c r="M164" s="33">
        <f t="shared" si="90"/>
        <v>1</v>
      </c>
      <c r="N164" s="32">
        <v>0</v>
      </c>
      <c r="O164" s="33" t="s">
        <v>11</v>
      </c>
      <c r="P164" s="33" t="str">
        <f t="shared" si="66"/>
        <v/>
      </c>
      <c r="Q164" s="36">
        <f t="shared" si="67"/>
        <v>1.5514880952380954</v>
      </c>
      <c r="R164" s="6">
        <f t="shared" si="68"/>
        <v>2.4494913690476188</v>
      </c>
      <c r="S164" s="6">
        <f t="shared" si="69"/>
        <v>0</v>
      </c>
      <c r="T164" s="6">
        <f t="shared" si="91"/>
        <v>0.89800327380952338</v>
      </c>
      <c r="U164" s="6">
        <f t="shared" si="70"/>
        <v>2.4494913690476188</v>
      </c>
      <c r="V164" s="6">
        <f t="shared" si="71"/>
        <v>2.7060267857142857</v>
      </c>
      <c r="W164" s="6">
        <f t="shared" si="72"/>
        <v>3.4394047619047616</v>
      </c>
      <c r="X164" s="6">
        <f t="shared" si="73"/>
        <v>0</v>
      </c>
      <c r="Y164" s="6">
        <f t="shared" si="92"/>
        <v>0.73337797619047596</v>
      </c>
      <c r="Z164" s="6">
        <f t="shared" si="74"/>
        <v>3.4394047619047616</v>
      </c>
      <c r="AA164" s="4">
        <f t="shared" si="75"/>
        <v>1</v>
      </c>
      <c r="AB164" s="44">
        <f t="shared" si="76"/>
        <v>1</v>
      </c>
      <c r="AC164" s="6">
        <f t="shared" si="77"/>
        <v>0.125</v>
      </c>
      <c r="AD164" s="4">
        <f t="shared" si="93"/>
        <v>0</v>
      </c>
      <c r="AF164" s="4">
        <f t="shared" si="78"/>
        <v>0</v>
      </c>
      <c r="AG164" s="4">
        <f t="shared" si="79"/>
        <v>0</v>
      </c>
      <c r="AH164" s="4">
        <f t="shared" si="94"/>
        <v>0</v>
      </c>
      <c r="AI164" s="4">
        <f t="shared" si="80"/>
        <v>637582.32440476154</v>
      </c>
      <c r="AJ164" s="4">
        <f t="shared" si="81"/>
        <v>217553.20309821423</v>
      </c>
      <c r="AK164" s="4">
        <f t="shared" si="82"/>
        <v>273849.59999999998</v>
      </c>
      <c r="AL164" s="4">
        <f t="shared" si="83"/>
        <v>42000</v>
      </c>
      <c r="AM164" s="4">
        <f t="shared" si="84"/>
        <v>8969.5249999999996</v>
      </c>
      <c r="AN164" s="4">
        <f t="shared" si="85"/>
        <v>11404.545454545454</v>
      </c>
      <c r="AO164" s="4">
        <f t="shared" si="86"/>
        <v>0</v>
      </c>
      <c r="AP164" s="4">
        <v>0</v>
      </c>
      <c r="AQ164" s="4">
        <v>0</v>
      </c>
      <c r="AR164" s="4">
        <f t="shared" si="87"/>
        <v>0</v>
      </c>
      <c r="AS164" s="4">
        <f t="shared" si="95"/>
        <v>1191359.1979575211</v>
      </c>
      <c r="AT164" s="4">
        <v>0</v>
      </c>
      <c r="AU164" s="4">
        <f t="shared" si="96"/>
        <v>1191359.1979575211</v>
      </c>
      <c r="AV164" s="18">
        <f t="shared" si="97"/>
        <v>1</v>
      </c>
      <c r="AW164" s="105"/>
      <c r="AX164" s="103"/>
      <c r="AY164" s="107">
        <f t="shared" si="88"/>
        <v>1191359.1979575211</v>
      </c>
      <c r="AZ164" s="7"/>
      <c r="BA164" s="7"/>
      <c r="BB164" s="7"/>
      <c r="BC164" s="7"/>
      <c r="BD164" s="7"/>
      <c r="BE164" s="7"/>
      <c r="BF164" s="7"/>
    </row>
    <row r="165" spans="1:58" x14ac:dyDescent="0.25">
      <c r="A165" s="22" t="s">
        <v>596</v>
      </c>
      <c r="B165" s="23">
        <v>54</v>
      </c>
      <c r="C165" s="22" t="s">
        <v>1654</v>
      </c>
      <c r="D165" s="48">
        <v>540001138</v>
      </c>
      <c r="E165" s="22" t="s">
        <v>1109</v>
      </c>
      <c r="F165" s="22" t="s">
        <v>1504</v>
      </c>
      <c r="I165" s="1" t="s">
        <v>306</v>
      </c>
      <c r="J165" s="33">
        <v>41640</v>
      </c>
      <c r="K165" s="33">
        <f t="shared" si="89"/>
        <v>31271.643913354517</v>
      </c>
      <c r="L165" s="33">
        <v>6108</v>
      </c>
      <c r="M165" s="33">
        <f t="shared" si="90"/>
        <v>1</v>
      </c>
      <c r="N165" s="32">
        <v>0</v>
      </c>
      <c r="O165" s="33" t="s">
        <v>11</v>
      </c>
      <c r="P165" s="33" t="str">
        <f t="shared" si="66"/>
        <v/>
      </c>
      <c r="Q165" s="36">
        <f t="shared" si="67"/>
        <v>2.8273809523809526</v>
      </c>
      <c r="R165" s="6">
        <f t="shared" si="68"/>
        <v>5.9566950000000007</v>
      </c>
      <c r="S165" s="6">
        <f t="shared" si="69"/>
        <v>0</v>
      </c>
      <c r="T165" s="6">
        <f t="shared" si="91"/>
        <v>3.1293140476190482</v>
      </c>
      <c r="U165" s="6">
        <f t="shared" si="70"/>
        <v>5.9566950000000007</v>
      </c>
      <c r="V165" s="6">
        <f t="shared" si="71"/>
        <v>5.5767857142857142</v>
      </c>
      <c r="W165" s="6">
        <f t="shared" si="72"/>
        <v>9.6902380952380955</v>
      </c>
      <c r="X165" s="6">
        <f t="shared" si="73"/>
        <v>0</v>
      </c>
      <c r="Y165" s="6">
        <f t="shared" si="92"/>
        <v>4.1134523809523813</v>
      </c>
      <c r="Z165" s="6">
        <f t="shared" si="74"/>
        <v>9.6902380952380955</v>
      </c>
      <c r="AA165" s="4">
        <f t="shared" si="75"/>
        <v>3</v>
      </c>
      <c r="AB165" s="44">
        <f t="shared" si="76"/>
        <v>3</v>
      </c>
      <c r="AC165" s="6">
        <f t="shared" si="77"/>
        <v>0.375</v>
      </c>
      <c r="AD165" s="4">
        <f t="shared" si="93"/>
        <v>1</v>
      </c>
      <c r="AF165" s="4">
        <f t="shared" si="78"/>
        <v>0</v>
      </c>
      <c r="AG165" s="4">
        <f t="shared" si="79"/>
        <v>0</v>
      </c>
      <c r="AH165" s="4">
        <f t="shared" si="94"/>
        <v>0</v>
      </c>
      <c r="AI165" s="4">
        <f t="shared" si="80"/>
        <v>2221812.9738095244</v>
      </c>
      <c r="AJ165" s="4">
        <f t="shared" si="81"/>
        <v>1220236.7269285717</v>
      </c>
      <c r="AK165" s="4">
        <f t="shared" si="82"/>
        <v>821548.79999999993</v>
      </c>
      <c r="AL165" s="4">
        <f t="shared" si="83"/>
        <v>126000</v>
      </c>
      <c r="AM165" s="4">
        <f t="shared" si="84"/>
        <v>26908.574999999997</v>
      </c>
      <c r="AN165" s="4">
        <f t="shared" si="85"/>
        <v>72185.454545454544</v>
      </c>
      <c r="AO165" s="4">
        <f t="shared" si="86"/>
        <v>425361.11999999994</v>
      </c>
      <c r="AP165" s="4">
        <v>0</v>
      </c>
      <c r="AQ165" s="4">
        <v>0</v>
      </c>
      <c r="AR165" s="4">
        <f t="shared" si="87"/>
        <v>753589.79239649745</v>
      </c>
      <c r="AS165" s="4">
        <f t="shared" si="95"/>
        <v>5667643.4426800478</v>
      </c>
      <c r="AT165" s="4">
        <v>0</v>
      </c>
      <c r="AU165" s="4">
        <f t="shared" si="96"/>
        <v>5667643.4426800478</v>
      </c>
      <c r="AV165" s="18">
        <f t="shared" si="97"/>
        <v>1</v>
      </c>
      <c r="AW165" s="105"/>
      <c r="AX165" s="103"/>
      <c r="AY165" s="107">
        <f t="shared" si="88"/>
        <v>5667643.4426800478</v>
      </c>
      <c r="AZ165" s="7"/>
      <c r="BA165" s="7"/>
      <c r="BB165" s="7"/>
      <c r="BC165" s="7"/>
      <c r="BD165" s="7"/>
      <c r="BE165" s="7"/>
      <c r="BF165" s="7"/>
    </row>
    <row r="166" spans="1:58" x14ac:dyDescent="0.25">
      <c r="A166" s="22" t="s">
        <v>596</v>
      </c>
      <c r="B166" s="23">
        <v>54</v>
      </c>
      <c r="C166" s="22" t="s">
        <v>1655</v>
      </c>
      <c r="D166" s="48">
        <v>540002698</v>
      </c>
      <c r="E166" s="22" t="s">
        <v>1109</v>
      </c>
      <c r="F166" s="22" t="s">
        <v>1504</v>
      </c>
      <c r="G166" s="1">
        <v>1</v>
      </c>
      <c r="H166" s="1" t="s">
        <v>2311</v>
      </c>
      <c r="I166" s="1">
        <v>540002078</v>
      </c>
      <c r="J166" s="33">
        <v>24632</v>
      </c>
      <c r="K166" s="33">
        <f t="shared" si="89"/>
        <v>18498.634314931518</v>
      </c>
      <c r="L166" s="33">
        <v>0</v>
      </c>
      <c r="M166" s="33">
        <f t="shared" si="90"/>
        <v>1</v>
      </c>
      <c r="N166" s="32">
        <v>0</v>
      </c>
      <c r="O166" s="43" t="s">
        <v>1534</v>
      </c>
      <c r="P166" s="33" t="str">
        <f t="shared" si="66"/>
        <v/>
      </c>
      <c r="Q166" s="36">
        <f t="shared" si="67"/>
        <v>1.8150000000000002</v>
      </c>
      <c r="R166" s="6">
        <f t="shared" si="68"/>
        <v>0</v>
      </c>
      <c r="S166" s="6">
        <f t="shared" si="69"/>
        <v>0</v>
      </c>
      <c r="T166" s="6">
        <f t="shared" si="91"/>
        <v>0</v>
      </c>
      <c r="U166" s="6">
        <f t="shared" si="70"/>
        <v>1.8150000000000002</v>
      </c>
      <c r="V166" s="6">
        <f t="shared" si="71"/>
        <v>3.2989285714285717</v>
      </c>
      <c r="W166" s="6">
        <f t="shared" si="72"/>
        <v>0</v>
      </c>
      <c r="X166" s="6">
        <f t="shared" si="73"/>
        <v>0</v>
      </c>
      <c r="Y166" s="6">
        <f t="shared" si="92"/>
        <v>0</v>
      </c>
      <c r="Z166" s="6">
        <f t="shared" si="74"/>
        <v>3.2989285714285717</v>
      </c>
      <c r="AA166" s="4">
        <f t="shared" si="75"/>
        <v>0</v>
      </c>
      <c r="AB166" s="44">
        <f t="shared" si="76"/>
        <v>0</v>
      </c>
      <c r="AC166" s="6">
        <f t="shared" si="77"/>
        <v>0</v>
      </c>
      <c r="AD166" s="4">
        <f t="shared" si="93"/>
        <v>0</v>
      </c>
      <c r="AF166" s="4">
        <f t="shared" si="78"/>
        <v>0</v>
      </c>
      <c r="AG166" s="4">
        <f t="shared" si="79"/>
        <v>0</v>
      </c>
      <c r="AH166" s="4">
        <f t="shared" si="94"/>
        <v>0</v>
      </c>
      <c r="AI166" s="4">
        <f t="shared" si="80"/>
        <v>0</v>
      </c>
      <c r="AJ166" s="4">
        <f t="shared" si="81"/>
        <v>0</v>
      </c>
      <c r="AK166" s="4">
        <f t="shared" si="82"/>
        <v>0</v>
      </c>
      <c r="AL166" s="4">
        <f t="shared" si="83"/>
        <v>0</v>
      </c>
      <c r="AM166" s="4">
        <f t="shared" si="84"/>
        <v>0</v>
      </c>
      <c r="AN166" s="4">
        <f t="shared" si="85"/>
        <v>0</v>
      </c>
      <c r="AO166" s="4">
        <f t="shared" si="86"/>
        <v>0</v>
      </c>
      <c r="AP166" s="4">
        <v>0</v>
      </c>
      <c r="AQ166" s="4">
        <v>0</v>
      </c>
      <c r="AR166" s="4">
        <f t="shared" si="87"/>
        <v>0</v>
      </c>
      <c r="AS166" s="4">
        <f t="shared" si="95"/>
        <v>0</v>
      </c>
      <c r="AT166" s="4">
        <v>0</v>
      </c>
      <c r="AU166" s="4">
        <f t="shared" si="96"/>
        <v>0</v>
      </c>
      <c r="AV166" s="18">
        <f t="shared" si="97"/>
        <v>0</v>
      </c>
      <c r="AW166" s="105"/>
      <c r="AX166" s="103"/>
      <c r="AY166" s="107">
        <f t="shared" si="88"/>
        <v>0</v>
      </c>
      <c r="AZ166" s="7"/>
      <c r="BA166" s="7"/>
      <c r="BB166" s="7"/>
      <c r="BC166" s="7"/>
      <c r="BD166" s="7"/>
      <c r="BE166" s="7"/>
      <c r="BF166" s="7"/>
    </row>
    <row r="167" spans="1:58" x14ac:dyDescent="0.25">
      <c r="A167" s="22" t="s">
        <v>596</v>
      </c>
      <c r="B167" s="23">
        <v>55</v>
      </c>
      <c r="C167" s="22" t="s">
        <v>1656</v>
      </c>
      <c r="D167" s="48">
        <v>550000012</v>
      </c>
      <c r="E167" s="22" t="s">
        <v>1113</v>
      </c>
      <c r="F167" s="22" t="s">
        <v>1504</v>
      </c>
      <c r="I167" s="1" t="s">
        <v>305</v>
      </c>
      <c r="J167" s="33">
        <v>27871</v>
      </c>
      <c r="K167" s="33">
        <f t="shared" si="89"/>
        <v>20931.123619334863</v>
      </c>
      <c r="L167" s="33">
        <v>905</v>
      </c>
      <c r="M167" s="33">
        <f t="shared" si="90"/>
        <v>1</v>
      </c>
      <c r="N167" s="32">
        <v>0</v>
      </c>
      <c r="O167" s="33" t="s">
        <v>11</v>
      </c>
      <c r="P167" s="33" t="str">
        <f t="shared" si="66"/>
        <v/>
      </c>
      <c r="Q167" s="36">
        <f t="shared" si="67"/>
        <v>2.007797619047619</v>
      </c>
      <c r="R167" s="6">
        <f t="shared" si="68"/>
        <v>2.9127532738095239</v>
      </c>
      <c r="S167" s="6">
        <f t="shared" si="69"/>
        <v>0</v>
      </c>
      <c r="T167" s="6">
        <f t="shared" si="91"/>
        <v>0.90495565476190487</v>
      </c>
      <c r="U167" s="6">
        <f t="shared" si="70"/>
        <v>2.9127532738095239</v>
      </c>
      <c r="V167" s="6">
        <f t="shared" si="71"/>
        <v>3.7327232142857141</v>
      </c>
      <c r="W167" s="6">
        <f t="shared" si="72"/>
        <v>4.2617499999999993</v>
      </c>
      <c r="X167" s="6">
        <f t="shared" si="73"/>
        <v>0</v>
      </c>
      <c r="Y167" s="6">
        <f t="shared" si="92"/>
        <v>0.52902678571428519</v>
      </c>
      <c r="Z167" s="6">
        <f t="shared" si="74"/>
        <v>4.2617499999999993</v>
      </c>
      <c r="AA167" s="4">
        <f t="shared" si="75"/>
        <v>1</v>
      </c>
      <c r="AB167" s="44">
        <f t="shared" si="76"/>
        <v>1</v>
      </c>
      <c r="AC167" s="6">
        <f t="shared" si="77"/>
        <v>0.125</v>
      </c>
      <c r="AD167" s="4">
        <f t="shared" si="93"/>
        <v>0</v>
      </c>
      <c r="AF167" s="4">
        <f t="shared" si="78"/>
        <v>0</v>
      </c>
      <c r="AG167" s="4">
        <f t="shared" si="79"/>
        <v>0</v>
      </c>
      <c r="AH167" s="4">
        <f t="shared" si="94"/>
        <v>0</v>
      </c>
      <c r="AI167" s="4">
        <f t="shared" si="80"/>
        <v>642518.51488095243</v>
      </c>
      <c r="AJ167" s="4">
        <f t="shared" si="81"/>
        <v>156933.36245892843</v>
      </c>
      <c r="AK167" s="4">
        <f t="shared" si="82"/>
        <v>273849.59999999998</v>
      </c>
      <c r="AL167" s="4">
        <f t="shared" si="83"/>
        <v>42000</v>
      </c>
      <c r="AM167" s="4">
        <f t="shared" si="84"/>
        <v>8969.5249999999996</v>
      </c>
      <c r="AN167" s="4">
        <f t="shared" si="85"/>
        <v>10695.454545454546</v>
      </c>
      <c r="AO167" s="4">
        <f t="shared" si="86"/>
        <v>0</v>
      </c>
      <c r="AP167" s="4">
        <v>0</v>
      </c>
      <c r="AQ167" s="4">
        <v>0</v>
      </c>
      <c r="AR167" s="4">
        <f t="shared" si="87"/>
        <v>0</v>
      </c>
      <c r="AS167" s="4">
        <f t="shared" si="95"/>
        <v>1134966.4568853355</v>
      </c>
      <c r="AT167" s="4">
        <v>0</v>
      </c>
      <c r="AU167" s="4">
        <f t="shared" si="96"/>
        <v>1134966.4568853355</v>
      </c>
      <c r="AV167" s="18">
        <f t="shared" si="97"/>
        <v>1</v>
      </c>
      <c r="AW167" s="105"/>
      <c r="AX167" s="103"/>
      <c r="AY167" s="107">
        <f t="shared" si="88"/>
        <v>1134966.4568853355</v>
      </c>
      <c r="AZ167" s="7"/>
      <c r="BA167" s="7"/>
      <c r="BB167" s="7"/>
      <c r="BC167" s="7"/>
      <c r="BD167" s="7"/>
      <c r="BE167" s="7"/>
      <c r="BF167" s="7"/>
    </row>
    <row r="168" spans="1:58" x14ac:dyDescent="0.25">
      <c r="A168" s="22" t="s">
        <v>596</v>
      </c>
      <c r="B168" s="23">
        <v>55</v>
      </c>
      <c r="C168" s="22" t="s">
        <v>1657</v>
      </c>
      <c r="D168" s="48">
        <v>550000434</v>
      </c>
      <c r="E168" s="22" t="s">
        <v>1115</v>
      </c>
      <c r="F168" s="22" t="s">
        <v>1504</v>
      </c>
      <c r="I168" s="1" t="s">
        <v>304</v>
      </c>
      <c r="J168" s="33">
        <v>18044</v>
      </c>
      <c r="K168" s="33">
        <f t="shared" si="89"/>
        <v>13551.045695786957</v>
      </c>
      <c r="L168" s="33">
        <v>614</v>
      </c>
      <c r="M168" s="33">
        <f t="shared" si="90"/>
        <v>1</v>
      </c>
      <c r="N168" s="32">
        <v>0</v>
      </c>
      <c r="O168" s="33" t="s">
        <v>11</v>
      </c>
      <c r="P168" s="33" t="str">
        <f t="shared" si="66"/>
        <v>Faible activité</v>
      </c>
      <c r="Q168" s="36">
        <f t="shared" si="67"/>
        <v>1.4228571428571428</v>
      </c>
      <c r="R168" s="6">
        <f t="shared" si="68"/>
        <v>2.1656689285714288</v>
      </c>
      <c r="S168" s="6">
        <f t="shared" si="69"/>
        <v>0</v>
      </c>
      <c r="T168" s="6">
        <f t="shared" si="91"/>
        <v>0.74281178571428597</v>
      </c>
      <c r="U168" s="6">
        <f t="shared" si="70"/>
        <v>2.1656689285714288</v>
      </c>
      <c r="V168" s="6">
        <f t="shared" si="71"/>
        <v>2.416607142857143</v>
      </c>
      <c r="W168" s="6">
        <f t="shared" si="72"/>
        <v>2.9338452380952385</v>
      </c>
      <c r="X168" s="6">
        <f t="shared" si="73"/>
        <v>0</v>
      </c>
      <c r="Y168" s="6">
        <f t="shared" si="92"/>
        <v>0.5172380952380955</v>
      </c>
      <c r="Z168" s="6">
        <f t="shared" si="74"/>
        <v>2.9338452380952385</v>
      </c>
      <c r="AA168" s="4">
        <f t="shared" si="75"/>
        <v>1</v>
      </c>
      <c r="AB168" s="44">
        <f t="shared" si="76"/>
        <v>1</v>
      </c>
      <c r="AC168" s="6">
        <f t="shared" si="77"/>
        <v>0.125</v>
      </c>
      <c r="AD168" s="4">
        <f t="shared" si="93"/>
        <v>0</v>
      </c>
      <c r="AF168" s="4">
        <f t="shared" si="78"/>
        <v>0</v>
      </c>
      <c r="AG168" s="4">
        <f t="shared" si="79"/>
        <v>-108283.44642857143</v>
      </c>
      <c r="AH168" s="4">
        <f t="shared" si="94"/>
        <v>-108283.44642857143</v>
      </c>
      <c r="AI168" s="4">
        <f t="shared" si="80"/>
        <v>419112.92142857163</v>
      </c>
      <c r="AJ168" s="4">
        <f t="shared" si="81"/>
        <v>153436.30165714293</v>
      </c>
      <c r="AK168" s="4">
        <f t="shared" si="82"/>
        <v>273849.59999999998</v>
      </c>
      <c r="AL168" s="4">
        <f t="shared" si="83"/>
        <v>42000</v>
      </c>
      <c r="AM168" s="4">
        <f t="shared" si="84"/>
        <v>8969.5249999999996</v>
      </c>
      <c r="AN168" s="4">
        <f t="shared" si="85"/>
        <v>7256.363636363636</v>
      </c>
      <c r="AO168" s="4">
        <f t="shared" si="86"/>
        <v>0</v>
      </c>
      <c r="AP168" s="4">
        <v>0</v>
      </c>
      <c r="AQ168" s="4">
        <v>0</v>
      </c>
      <c r="AR168" s="4">
        <f t="shared" si="87"/>
        <v>0</v>
      </c>
      <c r="AS168" s="4">
        <f t="shared" si="95"/>
        <v>904624.71172207815</v>
      </c>
      <c r="AT168" s="4">
        <v>0</v>
      </c>
      <c r="AU168" s="4">
        <f t="shared" si="96"/>
        <v>904624.71172207815</v>
      </c>
      <c r="AV168" s="18">
        <f t="shared" si="97"/>
        <v>1</v>
      </c>
      <c r="AW168" s="105"/>
      <c r="AX168" s="103"/>
      <c r="AY168" s="107">
        <f t="shared" si="88"/>
        <v>904624.71172207815</v>
      </c>
      <c r="AZ168" s="7"/>
      <c r="BA168" s="7"/>
      <c r="BB168" s="7"/>
      <c r="BC168" s="7"/>
      <c r="BD168" s="7"/>
      <c r="BE168" s="7"/>
      <c r="BF168" s="7"/>
    </row>
    <row r="169" spans="1:58" x14ac:dyDescent="0.25">
      <c r="A169" s="22" t="s">
        <v>596</v>
      </c>
      <c r="B169" s="23">
        <v>57</v>
      </c>
      <c r="C169" s="22" t="s">
        <v>1658</v>
      </c>
      <c r="D169" s="48">
        <v>570000059</v>
      </c>
      <c r="E169" s="22" t="s">
        <v>1135</v>
      </c>
      <c r="F169" s="22" t="s">
        <v>1504</v>
      </c>
      <c r="I169" s="1" t="s">
        <v>293</v>
      </c>
      <c r="J169" s="33">
        <v>43102</v>
      </c>
      <c r="K169" s="33">
        <f t="shared" si="89"/>
        <v>32369.606050754235</v>
      </c>
      <c r="L169" s="33">
        <v>1722</v>
      </c>
      <c r="M169" s="33">
        <f t="shared" si="90"/>
        <v>1</v>
      </c>
      <c r="N169" s="32">
        <v>0</v>
      </c>
      <c r="O169" s="33" t="s">
        <v>11</v>
      </c>
      <c r="P169" s="33" t="str">
        <f t="shared" si="66"/>
        <v/>
      </c>
      <c r="Q169" s="36">
        <f t="shared" si="67"/>
        <v>2.9144047619047617</v>
      </c>
      <c r="R169" s="6">
        <f t="shared" si="68"/>
        <v>4.2230936904761904</v>
      </c>
      <c r="S169" s="6">
        <f t="shared" si="69"/>
        <v>0</v>
      </c>
      <c r="T169" s="6">
        <f t="shared" si="91"/>
        <v>1.3086889285714287</v>
      </c>
      <c r="U169" s="6">
        <f t="shared" si="70"/>
        <v>4.2230936904761904</v>
      </c>
      <c r="V169" s="6">
        <f t="shared" si="71"/>
        <v>5.7725892857142851</v>
      </c>
      <c r="W169" s="6">
        <f t="shared" si="72"/>
        <v>6.592190476190475</v>
      </c>
      <c r="X169" s="6">
        <f t="shared" si="73"/>
        <v>0</v>
      </c>
      <c r="Y169" s="6">
        <f t="shared" si="92"/>
        <v>0.81960119047618996</v>
      </c>
      <c r="Z169" s="6">
        <f t="shared" si="74"/>
        <v>6.592190476190475</v>
      </c>
      <c r="AA169" s="4">
        <f t="shared" si="75"/>
        <v>1</v>
      </c>
      <c r="AB169" s="44">
        <f t="shared" si="76"/>
        <v>1</v>
      </c>
      <c r="AC169" s="6">
        <f t="shared" si="77"/>
        <v>0.125</v>
      </c>
      <c r="AD169" s="4">
        <f t="shared" si="93"/>
        <v>0</v>
      </c>
      <c r="AF169" s="4">
        <f t="shared" si="78"/>
        <v>0</v>
      </c>
      <c r="AG169" s="4">
        <f t="shared" si="79"/>
        <v>0</v>
      </c>
      <c r="AH169" s="4">
        <f t="shared" si="94"/>
        <v>0</v>
      </c>
      <c r="AI169" s="4">
        <f t="shared" si="80"/>
        <v>929169.13928571437</v>
      </c>
      <c r="AJ169" s="4">
        <f t="shared" si="81"/>
        <v>243130.92298928558</v>
      </c>
      <c r="AK169" s="4">
        <f t="shared" si="82"/>
        <v>273849.59999999998</v>
      </c>
      <c r="AL169" s="4">
        <f t="shared" si="83"/>
        <v>42000</v>
      </c>
      <c r="AM169" s="4">
        <f t="shared" si="84"/>
        <v>8969.5249999999996</v>
      </c>
      <c r="AN169" s="4">
        <f t="shared" si="85"/>
        <v>20350.909090909092</v>
      </c>
      <c r="AO169" s="4">
        <f t="shared" si="86"/>
        <v>0</v>
      </c>
      <c r="AP169" s="4">
        <v>0</v>
      </c>
      <c r="AQ169" s="4">
        <v>0</v>
      </c>
      <c r="AR169" s="4">
        <f t="shared" si="87"/>
        <v>0</v>
      </c>
      <c r="AS169" s="4">
        <f t="shared" si="95"/>
        <v>1517470.0963659091</v>
      </c>
      <c r="AT169" s="4">
        <v>0</v>
      </c>
      <c r="AU169" s="4">
        <f t="shared" si="96"/>
        <v>1517470.0963659091</v>
      </c>
      <c r="AV169" s="18">
        <f t="shared" si="97"/>
        <v>1</v>
      </c>
      <c r="AW169" s="105"/>
      <c r="AX169" s="103"/>
      <c r="AY169" s="107">
        <f t="shared" si="88"/>
        <v>1517470.0963659091</v>
      </c>
      <c r="AZ169" s="7"/>
      <c r="BA169" s="7"/>
      <c r="BB169" s="7"/>
      <c r="BC169" s="7"/>
      <c r="BD169" s="7"/>
      <c r="BE169" s="7"/>
      <c r="BF169" s="7"/>
    </row>
    <row r="170" spans="1:58" x14ac:dyDescent="0.25">
      <c r="A170" s="22" t="s">
        <v>596</v>
      </c>
      <c r="B170" s="23">
        <v>57</v>
      </c>
      <c r="C170" s="22" t="s">
        <v>1659</v>
      </c>
      <c r="D170" s="48">
        <v>570000117</v>
      </c>
      <c r="E170" s="22" t="s">
        <v>1133</v>
      </c>
      <c r="F170" s="22" t="s">
        <v>1504</v>
      </c>
      <c r="I170" s="1" t="s">
        <v>294</v>
      </c>
      <c r="J170" s="33">
        <v>21903</v>
      </c>
      <c r="K170" s="33">
        <f t="shared" si="89"/>
        <v>16449.155058458309</v>
      </c>
      <c r="L170" s="33">
        <v>696</v>
      </c>
      <c r="M170" s="33">
        <f t="shared" si="90"/>
        <v>1</v>
      </c>
      <c r="N170" s="32">
        <v>0</v>
      </c>
      <c r="O170" s="33" t="s">
        <v>11</v>
      </c>
      <c r="P170" s="33" t="str">
        <f t="shared" si="66"/>
        <v/>
      </c>
      <c r="Q170" s="36">
        <f t="shared" si="67"/>
        <v>1.6525595238095239</v>
      </c>
      <c r="R170" s="6">
        <f t="shared" si="68"/>
        <v>2.4456025000000001</v>
      </c>
      <c r="S170" s="6">
        <f t="shared" si="69"/>
        <v>0</v>
      </c>
      <c r="T170" s="6">
        <f t="shared" si="91"/>
        <v>0.79304297619047626</v>
      </c>
      <c r="U170" s="6">
        <f t="shared" si="70"/>
        <v>2.4456025000000001</v>
      </c>
      <c r="V170" s="6">
        <f t="shared" si="71"/>
        <v>2.9334375000000001</v>
      </c>
      <c r="W170" s="6">
        <f t="shared" si="72"/>
        <v>3.4312916666666666</v>
      </c>
      <c r="X170" s="6">
        <f t="shared" si="73"/>
        <v>0</v>
      </c>
      <c r="Y170" s="6">
        <f t="shared" si="92"/>
        <v>0.49785416666666649</v>
      </c>
      <c r="Z170" s="6">
        <f t="shared" si="74"/>
        <v>3.4312916666666666</v>
      </c>
      <c r="AA170" s="4">
        <f t="shared" si="75"/>
        <v>1</v>
      </c>
      <c r="AB170" s="44">
        <f t="shared" si="76"/>
        <v>1</v>
      </c>
      <c r="AC170" s="6">
        <f t="shared" si="77"/>
        <v>0.125</v>
      </c>
      <c r="AD170" s="4">
        <f t="shared" si="93"/>
        <v>0</v>
      </c>
      <c r="AF170" s="4">
        <f t="shared" si="78"/>
        <v>0</v>
      </c>
      <c r="AG170" s="4">
        <f t="shared" si="79"/>
        <v>0</v>
      </c>
      <c r="AH170" s="4">
        <f t="shared" si="94"/>
        <v>0</v>
      </c>
      <c r="AI170" s="4">
        <f t="shared" si="80"/>
        <v>563060.51309523813</v>
      </c>
      <c r="AJ170" s="4">
        <f t="shared" si="81"/>
        <v>147686.14841249996</v>
      </c>
      <c r="AK170" s="4">
        <f t="shared" si="82"/>
        <v>273849.59999999998</v>
      </c>
      <c r="AL170" s="4">
        <f t="shared" si="83"/>
        <v>42000</v>
      </c>
      <c r="AM170" s="4">
        <f t="shared" si="84"/>
        <v>8969.5249999999996</v>
      </c>
      <c r="AN170" s="4">
        <f t="shared" si="85"/>
        <v>8225.454545454546</v>
      </c>
      <c r="AO170" s="4">
        <f t="shared" si="86"/>
        <v>0</v>
      </c>
      <c r="AP170" s="4">
        <v>0</v>
      </c>
      <c r="AQ170" s="4">
        <v>0</v>
      </c>
      <c r="AR170" s="4">
        <f t="shared" si="87"/>
        <v>0</v>
      </c>
      <c r="AS170" s="4">
        <f t="shared" si="95"/>
        <v>1043791.2410531926</v>
      </c>
      <c r="AT170" s="4">
        <v>0</v>
      </c>
      <c r="AU170" s="4">
        <f t="shared" si="96"/>
        <v>1043791.2410531926</v>
      </c>
      <c r="AV170" s="18">
        <f t="shared" si="97"/>
        <v>1</v>
      </c>
      <c r="AW170" s="105"/>
      <c r="AX170" s="103"/>
      <c r="AY170" s="107">
        <f t="shared" si="88"/>
        <v>1043791.2410531926</v>
      </c>
      <c r="AZ170" s="7"/>
      <c r="BA170" s="7"/>
      <c r="BB170" s="7"/>
      <c r="BC170" s="7"/>
      <c r="BD170" s="7"/>
      <c r="BE170" s="7"/>
      <c r="BF170" s="7"/>
    </row>
    <row r="171" spans="1:58" x14ac:dyDescent="0.25">
      <c r="A171" s="22" t="s">
        <v>596</v>
      </c>
      <c r="B171" s="23">
        <v>57</v>
      </c>
      <c r="C171" s="22" t="s">
        <v>1660</v>
      </c>
      <c r="D171" s="48">
        <v>570000216</v>
      </c>
      <c r="E171" s="22" t="s">
        <v>1661</v>
      </c>
      <c r="F171" s="22" t="s">
        <v>1559</v>
      </c>
      <c r="I171" s="1" t="s">
        <v>296</v>
      </c>
      <c r="J171" s="33">
        <v>22999</v>
      </c>
      <c r="K171" s="33">
        <f t="shared" si="89"/>
        <v>17272.251161461107</v>
      </c>
      <c r="L171" s="33">
        <v>0</v>
      </c>
      <c r="M171" s="33">
        <f t="shared" si="90"/>
        <v>1</v>
      </c>
      <c r="N171" s="32">
        <v>0</v>
      </c>
      <c r="O171" s="33" t="s">
        <v>16</v>
      </c>
      <c r="P171" s="33" t="str">
        <f t="shared" si="66"/>
        <v/>
      </c>
      <c r="Q171" s="36">
        <f t="shared" si="67"/>
        <v>1.7177976190476192</v>
      </c>
      <c r="R171" s="6">
        <f t="shared" si="68"/>
        <v>0</v>
      </c>
      <c r="S171" s="6">
        <f t="shared" si="69"/>
        <v>0</v>
      </c>
      <c r="T171" s="6">
        <f t="shared" si="91"/>
        <v>0</v>
      </c>
      <c r="U171" s="6">
        <f t="shared" si="70"/>
        <v>1.7177976190476192</v>
      </c>
      <c r="V171" s="6">
        <f t="shared" si="71"/>
        <v>3.0802232142857142</v>
      </c>
      <c r="W171" s="6">
        <f t="shared" si="72"/>
        <v>0</v>
      </c>
      <c r="X171" s="6">
        <f t="shared" si="73"/>
        <v>0</v>
      </c>
      <c r="Y171" s="6">
        <f t="shared" si="92"/>
        <v>0</v>
      </c>
      <c r="Z171" s="6">
        <f t="shared" si="74"/>
        <v>3.0802232142857142</v>
      </c>
      <c r="AA171" s="4">
        <f t="shared" si="75"/>
        <v>0</v>
      </c>
      <c r="AB171" s="44">
        <f t="shared" si="76"/>
        <v>0</v>
      </c>
      <c r="AC171" s="6">
        <f t="shared" si="77"/>
        <v>0</v>
      </c>
      <c r="AD171" s="4">
        <f t="shared" si="93"/>
        <v>0</v>
      </c>
      <c r="AF171" s="4">
        <f t="shared" si="78"/>
        <v>0</v>
      </c>
      <c r="AG171" s="4">
        <f t="shared" si="79"/>
        <v>0</v>
      </c>
      <c r="AH171" s="4">
        <f t="shared" si="94"/>
        <v>0</v>
      </c>
      <c r="AI171" s="4">
        <f t="shared" si="80"/>
        <v>0</v>
      </c>
      <c r="AJ171" s="4">
        <f t="shared" si="81"/>
        <v>0</v>
      </c>
      <c r="AK171" s="4">
        <f t="shared" si="82"/>
        <v>0</v>
      </c>
      <c r="AL171" s="4">
        <f t="shared" si="83"/>
        <v>0</v>
      </c>
      <c r="AM171" s="4">
        <f t="shared" si="84"/>
        <v>0</v>
      </c>
      <c r="AN171" s="4">
        <f t="shared" si="85"/>
        <v>0</v>
      </c>
      <c r="AO171" s="4">
        <f t="shared" si="86"/>
        <v>0</v>
      </c>
      <c r="AP171" s="4">
        <v>0</v>
      </c>
      <c r="AQ171" s="4">
        <v>0</v>
      </c>
      <c r="AR171" s="4">
        <f t="shared" si="87"/>
        <v>0</v>
      </c>
      <c r="AS171" s="4">
        <f t="shared" si="95"/>
        <v>0</v>
      </c>
      <c r="AT171" s="4">
        <v>0</v>
      </c>
      <c r="AU171" s="4">
        <f t="shared" si="96"/>
        <v>0</v>
      </c>
      <c r="AV171" s="18">
        <f t="shared" si="97"/>
        <v>0</v>
      </c>
      <c r="AW171" s="105"/>
      <c r="AX171" s="103"/>
      <c r="AY171" s="107">
        <f t="shared" si="88"/>
        <v>0</v>
      </c>
      <c r="AZ171" s="7"/>
      <c r="BA171" s="7"/>
      <c r="BB171" s="7"/>
      <c r="BC171" s="7"/>
      <c r="BD171" s="7"/>
      <c r="BE171" s="7"/>
      <c r="BF171" s="7"/>
    </row>
    <row r="172" spans="1:58" x14ac:dyDescent="0.25">
      <c r="A172" s="22" t="s">
        <v>596</v>
      </c>
      <c r="B172" s="23">
        <v>57</v>
      </c>
      <c r="C172" s="22" t="s">
        <v>1662</v>
      </c>
      <c r="D172" s="48">
        <v>570000281</v>
      </c>
      <c r="E172" s="22" t="s">
        <v>1128</v>
      </c>
      <c r="F172" s="22" t="s">
        <v>1504</v>
      </c>
      <c r="I172" s="1" t="s">
        <v>1510</v>
      </c>
      <c r="J172" s="33">
        <v>0</v>
      </c>
      <c r="K172" s="33">
        <f t="shared" si="89"/>
        <v>0</v>
      </c>
      <c r="L172" s="33">
        <v>0</v>
      </c>
      <c r="M172" s="33">
        <f t="shared" si="90"/>
        <v>0</v>
      </c>
      <c r="N172" s="5">
        <v>0</v>
      </c>
      <c r="O172" s="1" t="s">
        <v>1510</v>
      </c>
      <c r="P172" s="33" t="str">
        <f t="shared" si="66"/>
        <v/>
      </c>
      <c r="Q172" s="36">
        <f t="shared" si="67"/>
        <v>0</v>
      </c>
      <c r="R172" s="6">
        <f t="shared" si="68"/>
        <v>0</v>
      </c>
      <c r="S172" s="6">
        <f t="shared" si="69"/>
        <v>0</v>
      </c>
      <c r="T172" s="6">
        <f t="shared" si="91"/>
        <v>0</v>
      </c>
      <c r="U172" s="6">
        <f t="shared" si="70"/>
        <v>0</v>
      </c>
      <c r="V172" s="6">
        <f t="shared" si="71"/>
        <v>0</v>
      </c>
      <c r="W172" s="6">
        <f t="shared" si="72"/>
        <v>0</v>
      </c>
      <c r="X172" s="6">
        <f t="shared" si="73"/>
        <v>0</v>
      </c>
      <c r="Y172" s="6">
        <f t="shared" si="92"/>
        <v>0</v>
      </c>
      <c r="Z172" s="6">
        <f t="shared" si="74"/>
        <v>0</v>
      </c>
      <c r="AA172" s="4">
        <f t="shared" si="75"/>
        <v>0</v>
      </c>
      <c r="AB172" s="44">
        <f t="shared" si="76"/>
        <v>0</v>
      </c>
      <c r="AC172" s="6">
        <f t="shared" si="77"/>
        <v>0</v>
      </c>
      <c r="AD172" s="4">
        <f t="shared" si="93"/>
        <v>0</v>
      </c>
      <c r="AF172" s="4">
        <f t="shared" si="78"/>
        <v>0</v>
      </c>
      <c r="AG172" s="4">
        <f t="shared" si="79"/>
        <v>0</v>
      </c>
      <c r="AH172" s="4">
        <f t="shared" si="94"/>
        <v>0</v>
      </c>
      <c r="AI172" s="4">
        <f t="shared" si="80"/>
        <v>0</v>
      </c>
      <c r="AJ172" s="4">
        <f t="shared" si="81"/>
        <v>0</v>
      </c>
      <c r="AK172" s="4">
        <f t="shared" si="82"/>
        <v>0</v>
      </c>
      <c r="AL172" s="4">
        <f t="shared" si="83"/>
        <v>0</v>
      </c>
      <c r="AM172" s="4">
        <f t="shared" si="84"/>
        <v>0</v>
      </c>
      <c r="AN172" s="4">
        <f t="shared" si="85"/>
        <v>0</v>
      </c>
      <c r="AO172" s="4">
        <f t="shared" si="86"/>
        <v>0</v>
      </c>
      <c r="AP172" s="4">
        <v>0</v>
      </c>
      <c r="AQ172" s="4">
        <v>0</v>
      </c>
      <c r="AR172" s="4">
        <f t="shared" si="87"/>
        <v>0</v>
      </c>
      <c r="AS172" s="4">
        <f t="shared" si="95"/>
        <v>0</v>
      </c>
      <c r="AT172" s="4">
        <v>0</v>
      </c>
      <c r="AU172" s="4">
        <f t="shared" si="96"/>
        <v>0</v>
      </c>
      <c r="AV172" s="18">
        <f t="shared" si="97"/>
        <v>0</v>
      </c>
      <c r="AW172" s="105"/>
      <c r="AX172" s="103"/>
      <c r="AY172" s="107">
        <f t="shared" si="88"/>
        <v>0</v>
      </c>
      <c r="AZ172" s="7"/>
      <c r="BA172" s="7"/>
      <c r="BB172" s="7"/>
      <c r="BC172" s="7"/>
      <c r="BD172" s="7"/>
      <c r="BE172" s="7"/>
      <c r="BF172" s="7"/>
    </row>
    <row r="173" spans="1:58" x14ac:dyDescent="0.25">
      <c r="A173" s="22" t="s">
        <v>596</v>
      </c>
      <c r="B173" s="23">
        <v>57</v>
      </c>
      <c r="C173" s="22" t="s">
        <v>1663</v>
      </c>
      <c r="D173" s="48">
        <v>570000349</v>
      </c>
      <c r="E173" s="22" t="s">
        <v>1128</v>
      </c>
      <c r="F173" s="22" t="s">
        <v>1504</v>
      </c>
      <c r="I173" s="1" t="s">
        <v>297</v>
      </c>
      <c r="J173" s="33">
        <v>55308</v>
      </c>
      <c r="K173" s="33">
        <f t="shared" si="89"/>
        <v>41536.313197882126</v>
      </c>
      <c r="L173" s="33">
        <v>2895</v>
      </c>
      <c r="M173" s="33">
        <f t="shared" si="90"/>
        <v>1</v>
      </c>
      <c r="N173" s="32">
        <v>0</v>
      </c>
      <c r="O173" s="33" t="s">
        <v>11</v>
      </c>
      <c r="P173" s="33" t="str">
        <f t="shared" si="66"/>
        <v/>
      </c>
      <c r="Q173" s="36">
        <f t="shared" si="67"/>
        <v>3.6409523809523812</v>
      </c>
      <c r="R173" s="6">
        <f t="shared" si="68"/>
        <v>5.4890401785714271</v>
      </c>
      <c r="S173" s="6">
        <f t="shared" si="69"/>
        <v>0</v>
      </c>
      <c r="T173" s="6">
        <f t="shared" si="91"/>
        <v>1.848087797619046</v>
      </c>
      <c r="U173" s="6">
        <f t="shared" si="70"/>
        <v>5.4890401785714271</v>
      </c>
      <c r="V173" s="6">
        <f t="shared" si="71"/>
        <v>7.4073214285714286</v>
      </c>
      <c r="W173" s="6">
        <f t="shared" si="72"/>
        <v>8.8453988095238092</v>
      </c>
      <c r="X173" s="6">
        <f t="shared" si="73"/>
        <v>0</v>
      </c>
      <c r="Y173" s="6">
        <f t="shared" si="92"/>
        <v>1.4380773809523806</v>
      </c>
      <c r="Z173" s="6">
        <f t="shared" si="74"/>
        <v>8.8453988095238092</v>
      </c>
      <c r="AA173" s="4">
        <f t="shared" si="75"/>
        <v>1.6666666666666665</v>
      </c>
      <c r="AB173" s="44">
        <f t="shared" si="76"/>
        <v>2</v>
      </c>
      <c r="AC173" s="6">
        <f t="shared" si="77"/>
        <v>0.20833333333333331</v>
      </c>
      <c r="AD173" s="4">
        <f t="shared" si="93"/>
        <v>0</v>
      </c>
      <c r="AF173" s="4">
        <f t="shared" si="78"/>
        <v>0</v>
      </c>
      <c r="AG173" s="4">
        <f t="shared" si="79"/>
        <v>0</v>
      </c>
      <c r="AH173" s="4">
        <f t="shared" si="94"/>
        <v>0</v>
      </c>
      <c r="AI173" s="4">
        <f t="shared" si="80"/>
        <v>1312142.3363095226</v>
      </c>
      <c r="AJ173" s="4">
        <f t="shared" si="81"/>
        <v>426599.03990357136</v>
      </c>
      <c r="AK173" s="4">
        <f t="shared" si="82"/>
        <v>456415.99999999994</v>
      </c>
      <c r="AL173" s="4">
        <f t="shared" si="83"/>
        <v>84000</v>
      </c>
      <c r="AM173" s="4">
        <f t="shared" si="84"/>
        <v>14949.208333333332</v>
      </c>
      <c r="AN173" s="4">
        <f t="shared" si="85"/>
        <v>34213.636363636368</v>
      </c>
      <c r="AO173" s="4">
        <f t="shared" si="86"/>
        <v>201607.79999999996</v>
      </c>
      <c r="AP173" s="4">
        <v>0</v>
      </c>
      <c r="AQ173" s="4">
        <v>0</v>
      </c>
      <c r="AR173" s="4">
        <f t="shared" si="87"/>
        <v>0</v>
      </c>
      <c r="AS173" s="4">
        <f t="shared" si="95"/>
        <v>2529928.0209100633</v>
      </c>
      <c r="AT173" s="4">
        <v>0</v>
      </c>
      <c r="AU173" s="4">
        <f t="shared" si="96"/>
        <v>2529928.0209100633</v>
      </c>
      <c r="AV173" s="18">
        <f t="shared" si="97"/>
        <v>1</v>
      </c>
      <c r="AW173" s="105"/>
      <c r="AX173" s="103"/>
      <c r="AY173" s="107">
        <f t="shared" si="88"/>
        <v>2529928.0209100633</v>
      </c>
      <c r="AZ173" s="7"/>
      <c r="BA173" s="7"/>
      <c r="BB173" s="7"/>
      <c r="BC173" s="7"/>
      <c r="BD173" s="7"/>
      <c r="BE173" s="7"/>
      <c r="BF173" s="7"/>
    </row>
    <row r="174" spans="1:58" x14ac:dyDescent="0.25">
      <c r="A174" s="22" t="s">
        <v>596</v>
      </c>
      <c r="B174" s="23">
        <v>57</v>
      </c>
      <c r="C174" s="22" t="s">
        <v>671</v>
      </c>
      <c r="D174" s="48">
        <v>570000596</v>
      </c>
      <c r="E174" s="22" t="s">
        <v>1664</v>
      </c>
      <c r="F174" s="22" t="s">
        <v>1504</v>
      </c>
      <c r="I174" s="1" t="s">
        <v>163</v>
      </c>
      <c r="J174" s="33">
        <v>21569</v>
      </c>
      <c r="K174" s="33">
        <f t="shared" si="89"/>
        <v>16198.32102706877</v>
      </c>
      <c r="L174" s="33">
        <v>0</v>
      </c>
      <c r="M174" s="33">
        <f t="shared" si="90"/>
        <v>1</v>
      </c>
      <c r="N174" s="32">
        <v>0</v>
      </c>
      <c r="O174" s="33" t="s">
        <v>16</v>
      </c>
      <c r="P174" s="33" t="str">
        <f t="shared" si="66"/>
        <v/>
      </c>
      <c r="Q174" s="36">
        <f t="shared" si="67"/>
        <v>1.6326785714285716</v>
      </c>
      <c r="R174" s="6">
        <f t="shared" si="68"/>
        <v>0</v>
      </c>
      <c r="S174" s="6">
        <f t="shared" si="69"/>
        <v>0</v>
      </c>
      <c r="T174" s="6">
        <f t="shared" si="91"/>
        <v>0</v>
      </c>
      <c r="U174" s="6">
        <f t="shared" si="70"/>
        <v>1.6326785714285716</v>
      </c>
      <c r="V174" s="6">
        <f t="shared" si="71"/>
        <v>2.8887053571428574</v>
      </c>
      <c r="W174" s="6">
        <f t="shared" si="72"/>
        <v>0</v>
      </c>
      <c r="X174" s="6">
        <f t="shared" si="73"/>
        <v>0</v>
      </c>
      <c r="Y174" s="6">
        <f t="shared" si="92"/>
        <v>0</v>
      </c>
      <c r="Z174" s="6">
        <f t="shared" si="74"/>
        <v>2.8887053571428574</v>
      </c>
      <c r="AA174" s="4">
        <f t="shared" si="75"/>
        <v>0</v>
      </c>
      <c r="AB174" s="44">
        <f t="shared" si="76"/>
        <v>0</v>
      </c>
      <c r="AC174" s="6">
        <f t="shared" si="77"/>
        <v>0</v>
      </c>
      <c r="AD174" s="4">
        <f t="shared" si="93"/>
        <v>0</v>
      </c>
      <c r="AF174" s="4">
        <f t="shared" si="78"/>
        <v>0</v>
      </c>
      <c r="AG174" s="4">
        <f t="shared" si="79"/>
        <v>0</v>
      </c>
      <c r="AH174" s="4">
        <f t="shared" si="94"/>
        <v>0</v>
      </c>
      <c r="AI174" s="4">
        <f t="shared" si="80"/>
        <v>0</v>
      </c>
      <c r="AJ174" s="4">
        <f t="shared" si="81"/>
        <v>0</v>
      </c>
      <c r="AK174" s="4">
        <f t="shared" si="82"/>
        <v>0</v>
      </c>
      <c r="AL174" s="4">
        <f t="shared" si="83"/>
        <v>0</v>
      </c>
      <c r="AM174" s="4">
        <f t="shared" si="84"/>
        <v>0</v>
      </c>
      <c r="AN174" s="4">
        <f t="shared" si="85"/>
        <v>0</v>
      </c>
      <c r="AO174" s="4">
        <f t="shared" si="86"/>
        <v>0</v>
      </c>
      <c r="AP174" s="4">
        <v>0</v>
      </c>
      <c r="AQ174" s="4">
        <v>0</v>
      </c>
      <c r="AR174" s="4">
        <f t="shared" si="87"/>
        <v>0</v>
      </c>
      <c r="AS174" s="4">
        <f t="shared" si="95"/>
        <v>0</v>
      </c>
      <c r="AT174" s="4">
        <v>0</v>
      </c>
      <c r="AU174" s="4">
        <f t="shared" si="96"/>
        <v>0</v>
      </c>
      <c r="AV174" s="18">
        <f t="shared" si="97"/>
        <v>0</v>
      </c>
      <c r="AW174" s="105"/>
      <c r="AX174" s="103"/>
      <c r="AY174" s="107">
        <f t="shared" si="88"/>
        <v>0</v>
      </c>
      <c r="AZ174" s="7"/>
      <c r="BA174" s="7"/>
      <c r="BB174" s="7"/>
      <c r="BC174" s="7"/>
      <c r="BD174" s="7"/>
      <c r="BE174" s="7"/>
      <c r="BF174" s="7"/>
    </row>
    <row r="175" spans="1:58" x14ac:dyDescent="0.25">
      <c r="A175" s="22" t="s">
        <v>596</v>
      </c>
      <c r="B175" s="23">
        <v>57</v>
      </c>
      <c r="C175" s="22" t="s">
        <v>1665</v>
      </c>
      <c r="D175" s="48">
        <v>570000646</v>
      </c>
      <c r="E175" s="22" t="s">
        <v>1666</v>
      </c>
      <c r="F175" s="22" t="s">
        <v>1529</v>
      </c>
      <c r="I175" s="1" t="s">
        <v>298</v>
      </c>
      <c r="J175" s="33">
        <v>0</v>
      </c>
      <c r="K175" s="33">
        <f t="shared" si="89"/>
        <v>0</v>
      </c>
      <c r="L175" s="33">
        <v>0</v>
      </c>
      <c r="M175" s="33">
        <f t="shared" si="90"/>
        <v>0</v>
      </c>
      <c r="N175" s="32">
        <v>1</v>
      </c>
      <c r="O175" s="33"/>
      <c r="P175" s="33" t="str">
        <f t="shared" si="66"/>
        <v/>
      </c>
      <c r="Q175" s="36">
        <f t="shared" si="67"/>
        <v>0</v>
      </c>
      <c r="R175" s="6">
        <f t="shared" si="68"/>
        <v>0</v>
      </c>
      <c r="S175" s="6">
        <f t="shared" si="69"/>
        <v>0</v>
      </c>
      <c r="T175" s="6">
        <f t="shared" si="91"/>
        <v>0</v>
      </c>
      <c r="U175" s="6">
        <f t="shared" si="70"/>
        <v>0</v>
      </c>
      <c r="V175" s="6">
        <f t="shared" si="71"/>
        <v>0</v>
      </c>
      <c r="W175" s="6">
        <f t="shared" si="72"/>
        <v>0</v>
      </c>
      <c r="X175" s="6">
        <f t="shared" si="73"/>
        <v>0</v>
      </c>
      <c r="Y175" s="6">
        <f t="shared" si="92"/>
        <v>0</v>
      </c>
      <c r="Z175" s="6">
        <f t="shared" si="74"/>
        <v>0</v>
      </c>
      <c r="AA175" s="4">
        <f t="shared" si="75"/>
        <v>0</v>
      </c>
      <c r="AB175" s="44">
        <f t="shared" si="76"/>
        <v>0</v>
      </c>
      <c r="AC175" s="6">
        <f t="shared" si="77"/>
        <v>0</v>
      </c>
      <c r="AD175" s="4">
        <f t="shared" si="93"/>
        <v>0</v>
      </c>
      <c r="AF175" s="4">
        <f t="shared" si="78"/>
        <v>0</v>
      </c>
      <c r="AG175" s="4">
        <f t="shared" si="79"/>
        <v>0</v>
      </c>
      <c r="AH175" s="4">
        <f t="shared" si="94"/>
        <v>0</v>
      </c>
      <c r="AI175" s="4">
        <f t="shared" si="80"/>
        <v>0</v>
      </c>
      <c r="AJ175" s="4">
        <f t="shared" si="81"/>
        <v>0</v>
      </c>
      <c r="AK175" s="4">
        <f t="shared" si="82"/>
        <v>0</v>
      </c>
      <c r="AL175" s="4">
        <f t="shared" si="83"/>
        <v>0</v>
      </c>
      <c r="AM175" s="4">
        <f t="shared" si="84"/>
        <v>0</v>
      </c>
      <c r="AN175" s="4">
        <f t="shared" si="85"/>
        <v>0</v>
      </c>
      <c r="AO175" s="4">
        <f t="shared" si="86"/>
        <v>0</v>
      </c>
      <c r="AP175" s="4">
        <v>0</v>
      </c>
      <c r="AQ175" s="4">
        <v>0</v>
      </c>
      <c r="AR175" s="4">
        <f t="shared" si="87"/>
        <v>0</v>
      </c>
      <c r="AS175" s="4">
        <f t="shared" si="95"/>
        <v>0</v>
      </c>
      <c r="AT175" s="4">
        <v>0</v>
      </c>
      <c r="AU175" s="4">
        <f t="shared" si="96"/>
        <v>0</v>
      </c>
      <c r="AV175" s="18">
        <f t="shared" si="97"/>
        <v>0</v>
      </c>
      <c r="AW175" s="105"/>
      <c r="AX175" s="103"/>
      <c r="AY175" s="107">
        <f t="shared" si="88"/>
        <v>0</v>
      </c>
      <c r="AZ175" s="7"/>
      <c r="BA175" s="7"/>
      <c r="BB175" s="7"/>
      <c r="BC175" s="7"/>
      <c r="BD175" s="7"/>
      <c r="BE175" s="7"/>
      <c r="BF175" s="7"/>
    </row>
    <row r="176" spans="1:58" x14ac:dyDescent="0.25">
      <c r="A176" s="22" t="s">
        <v>596</v>
      </c>
      <c r="B176" s="23">
        <v>57</v>
      </c>
      <c r="C176" s="22" t="s">
        <v>1667</v>
      </c>
      <c r="D176" s="48">
        <v>570000661</v>
      </c>
      <c r="E176" s="22" t="s">
        <v>1125</v>
      </c>
      <c r="F176" s="22" t="s">
        <v>1504</v>
      </c>
      <c r="I176" s="1" t="s">
        <v>299</v>
      </c>
      <c r="J176" s="33">
        <v>0</v>
      </c>
      <c r="K176" s="33">
        <f t="shared" si="89"/>
        <v>0</v>
      </c>
      <c r="L176" s="33">
        <v>333</v>
      </c>
      <c r="M176" s="33">
        <f t="shared" si="90"/>
        <v>1</v>
      </c>
      <c r="N176" s="32">
        <v>0</v>
      </c>
      <c r="O176" s="33" t="s">
        <v>10</v>
      </c>
      <c r="P176" s="33" t="str">
        <f t="shared" si="66"/>
        <v>Faible activité</v>
      </c>
      <c r="Q176" s="36">
        <f t="shared" si="67"/>
        <v>0</v>
      </c>
      <c r="R176" s="6">
        <f t="shared" si="68"/>
        <v>0</v>
      </c>
      <c r="S176" s="6">
        <f t="shared" si="69"/>
        <v>1</v>
      </c>
      <c r="T176" s="6">
        <f t="shared" si="91"/>
        <v>1</v>
      </c>
      <c r="U176" s="6">
        <f t="shared" si="70"/>
        <v>1</v>
      </c>
      <c r="V176" s="6">
        <f t="shared" si="71"/>
        <v>0</v>
      </c>
      <c r="W176" s="6">
        <f t="shared" si="72"/>
        <v>0</v>
      </c>
      <c r="X176" s="6">
        <f t="shared" si="73"/>
        <v>1</v>
      </c>
      <c r="Y176" s="6">
        <f t="shared" si="92"/>
        <v>1</v>
      </c>
      <c r="Z176" s="6">
        <f t="shared" si="74"/>
        <v>1</v>
      </c>
      <c r="AA176" s="4">
        <f t="shared" si="75"/>
        <v>1</v>
      </c>
      <c r="AB176" s="44">
        <f t="shared" si="76"/>
        <v>1</v>
      </c>
      <c r="AC176" s="6">
        <f t="shared" si="77"/>
        <v>0.125</v>
      </c>
      <c r="AD176" s="4">
        <f t="shared" si="93"/>
        <v>0</v>
      </c>
      <c r="AF176" s="4">
        <f t="shared" si="78"/>
        <v>-50000</v>
      </c>
      <c r="AG176" s="4">
        <f t="shared" si="79"/>
        <v>0</v>
      </c>
      <c r="AH176" s="4">
        <f t="shared" si="94"/>
        <v>-50000</v>
      </c>
      <c r="AI176" s="4">
        <f t="shared" si="80"/>
        <v>660000</v>
      </c>
      <c r="AJ176" s="4">
        <f t="shared" si="81"/>
        <v>296645.40000000002</v>
      </c>
      <c r="AK176" s="4">
        <f t="shared" si="82"/>
        <v>273849.59999999998</v>
      </c>
      <c r="AL176" s="4">
        <f t="shared" si="83"/>
        <v>42000</v>
      </c>
      <c r="AM176" s="4">
        <f t="shared" si="84"/>
        <v>8969.5249999999996</v>
      </c>
      <c r="AN176" s="4">
        <f t="shared" si="85"/>
        <v>3935.4545454545455</v>
      </c>
      <c r="AO176" s="4">
        <f t="shared" si="86"/>
        <v>0</v>
      </c>
      <c r="AP176" s="4">
        <v>0</v>
      </c>
      <c r="AQ176" s="4">
        <v>0</v>
      </c>
      <c r="AR176" s="4">
        <f t="shared" si="87"/>
        <v>0</v>
      </c>
      <c r="AS176" s="4">
        <f t="shared" si="95"/>
        <v>1285399.9795454545</v>
      </c>
      <c r="AT176" s="4">
        <v>0</v>
      </c>
      <c r="AU176" s="4">
        <f t="shared" si="96"/>
        <v>1285399.9795454545</v>
      </c>
      <c r="AV176" s="18">
        <f t="shared" si="97"/>
        <v>1</v>
      </c>
      <c r="AW176" s="105"/>
      <c r="AX176" s="103"/>
      <c r="AY176" s="107">
        <f t="shared" si="88"/>
        <v>1285399.9795454545</v>
      </c>
      <c r="AZ176" s="7"/>
      <c r="BA176" s="7"/>
      <c r="BB176" s="7"/>
      <c r="BC176" s="7"/>
      <c r="BD176" s="7"/>
      <c r="BE176" s="7"/>
      <c r="BF176" s="7"/>
    </row>
    <row r="177" spans="1:58" x14ac:dyDescent="0.25">
      <c r="A177" s="22" t="s">
        <v>596</v>
      </c>
      <c r="B177" s="23">
        <v>57</v>
      </c>
      <c r="C177" s="22" t="s">
        <v>1668</v>
      </c>
      <c r="D177" s="48">
        <v>570000901</v>
      </c>
      <c r="E177" s="22" t="s">
        <v>1125</v>
      </c>
      <c r="F177" s="22" t="s">
        <v>1504</v>
      </c>
      <c r="I177" s="1" t="s">
        <v>299</v>
      </c>
      <c r="J177" s="33">
        <v>37969</v>
      </c>
      <c r="K177" s="33">
        <f t="shared" si="89"/>
        <v>28514.722568351528</v>
      </c>
      <c r="L177" s="33">
        <v>672</v>
      </c>
      <c r="M177" s="33">
        <f t="shared" si="90"/>
        <v>1</v>
      </c>
      <c r="N177" s="32">
        <v>0</v>
      </c>
      <c r="O177" s="33" t="s">
        <v>11</v>
      </c>
      <c r="P177" s="33" t="str">
        <f t="shared" si="66"/>
        <v/>
      </c>
      <c r="Q177" s="36">
        <f t="shared" si="67"/>
        <v>2.6088690476190477</v>
      </c>
      <c r="R177" s="6">
        <f t="shared" si="68"/>
        <v>3.4588579761904761</v>
      </c>
      <c r="S177" s="6">
        <f t="shared" si="69"/>
        <v>0</v>
      </c>
      <c r="T177" s="6">
        <f t="shared" si="91"/>
        <v>0.84998892857142838</v>
      </c>
      <c r="U177" s="6">
        <f t="shared" si="70"/>
        <v>3.4588579761904761</v>
      </c>
      <c r="V177" s="6">
        <f t="shared" si="71"/>
        <v>5.0851339285714285</v>
      </c>
      <c r="W177" s="6">
        <f t="shared" si="72"/>
        <v>5.2304226190476184</v>
      </c>
      <c r="X177" s="6">
        <f t="shared" si="73"/>
        <v>0</v>
      </c>
      <c r="Y177" s="6">
        <f t="shared" si="92"/>
        <v>0.14528869047618986</v>
      </c>
      <c r="Z177" s="6">
        <f t="shared" si="74"/>
        <v>5.2304226190476184</v>
      </c>
      <c r="AA177" s="4">
        <f t="shared" si="75"/>
        <v>1</v>
      </c>
      <c r="AB177" s="44">
        <f t="shared" si="76"/>
        <v>1</v>
      </c>
      <c r="AC177" s="6">
        <f t="shared" si="77"/>
        <v>0.125</v>
      </c>
      <c r="AD177" s="4">
        <f t="shared" si="93"/>
        <v>0</v>
      </c>
      <c r="AF177" s="4">
        <f t="shared" si="78"/>
        <v>0</v>
      </c>
      <c r="AG177" s="4">
        <f t="shared" si="79"/>
        <v>0</v>
      </c>
      <c r="AH177" s="4">
        <f t="shared" si="94"/>
        <v>0</v>
      </c>
      <c r="AI177" s="4">
        <f t="shared" si="80"/>
        <v>603492.13928571413</v>
      </c>
      <c r="AJ177" s="4">
        <f t="shared" si="81"/>
        <v>43099.221701785536</v>
      </c>
      <c r="AK177" s="4">
        <f t="shared" si="82"/>
        <v>273849.59999999998</v>
      </c>
      <c r="AL177" s="4">
        <f t="shared" si="83"/>
        <v>42000</v>
      </c>
      <c r="AM177" s="4">
        <f t="shared" si="84"/>
        <v>8969.5249999999996</v>
      </c>
      <c r="AN177" s="4">
        <f t="shared" si="85"/>
        <v>7941.818181818182</v>
      </c>
      <c r="AO177" s="4">
        <f t="shared" si="86"/>
        <v>0</v>
      </c>
      <c r="AP177" s="4">
        <v>0</v>
      </c>
      <c r="AQ177" s="4">
        <v>0</v>
      </c>
      <c r="AR177" s="4">
        <f t="shared" si="87"/>
        <v>0</v>
      </c>
      <c r="AS177" s="4">
        <f t="shared" si="95"/>
        <v>979352.30416931794</v>
      </c>
      <c r="AT177" s="4">
        <v>0</v>
      </c>
      <c r="AU177" s="4">
        <f t="shared" si="96"/>
        <v>979352.30416931794</v>
      </c>
      <c r="AV177" s="18">
        <f t="shared" si="97"/>
        <v>1</v>
      </c>
      <c r="AW177" s="105"/>
      <c r="AX177" s="103"/>
      <c r="AY177" s="107">
        <f t="shared" si="88"/>
        <v>979352.30416931794</v>
      </c>
      <c r="AZ177" s="7"/>
      <c r="BA177" s="7"/>
      <c r="BB177" s="7"/>
      <c r="BC177" s="7"/>
      <c r="BD177" s="7"/>
      <c r="BE177" s="7"/>
      <c r="BF177" s="7"/>
    </row>
    <row r="178" spans="1:58" x14ac:dyDescent="0.25">
      <c r="A178" s="22" t="s">
        <v>596</v>
      </c>
      <c r="B178" s="23">
        <v>57</v>
      </c>
      <c r="C178" s="22" t="s">
        <v>1669</v>
      </c>
      <c r="D178" s="48">
        <v>570026682</v>
      </c>
      <c r="E178" s="22" t="s">
        <v>1128</v>
      </c>
      <c r="F178" s="22" t="s">
        <v>1504</v>
      </c>
      <c r="I178" s="1" t="s">
        <v>297</v>
      </c>
      <c r="J178" s="33">
        <v>52833</v>
      </c>
      <c r="K178" s="33">
        <f t="shared" si="89"/>
        <v>39677.587965279999</v>
      </c>
      <c r="L178" s="33">
        <v>2828</v>
      </c>
      <c r="M178" s="33">
        <f t="shared" si="90"/>
        <v>1</v>
      </c>
      <c r="N178" s="32">
        <v>0</v>
      </c>
      <c r="O178" s="33" t="s">
        <v>11</v>
      </c>
      <c r="P178" s="33" t="str">
        <f t="shared" si="66"/>
        <v/>
      </c>
      <c r="Q178" s="36">
        <f t="shared" si="67"/>
        <v>3.4936309523809528</v>
      </c>
      <c r="R178" s="6">
        <f t="shared" si="68"/>
        <v>5.3035015476190477</v>
      </c>
      <c r="S178" s="6">
        <f t="shared" si="69"/>
        <v>0</v>
      </c>
      <c r="T178" s="6">
        <f t="shared" si="91"/>
        <v>1.8098705952380949</v>
      </c>
      <c r="U178" s="6">
        <f t="shared" si="70"/>
        <v>5.3035015476190477</v>
      </c>
      <c r="V178" s="6">
        <f t="shared" si="71"/>
        <v>7.0758482142857151</v>
      </c>
      <c r="W178" s="6">
        <f t="shared" si="72"/>
        <v>8.5156369047619052</v>
      </c>
      <c r="X178" s="6">
        <f t="shared" si="73"/>
        <v>0</v>
      </c>
      <c r="Y178" s="6">
        <f t="shared" si="92"/>
        <v>1.4397886904761901</v>
      </c>
      <c r="Z178" s="6">
        <f t="shared" si="74"/>
        <v>8.5156369047619052</v>
      </c>
      <c r="AA178" s="4">
        <f t="shared" si="75"/>
        <v>1.6666666666666665</v>
      </c>
      <c r="AB178" s="44">
        <f t="shared" si="76"/>
        <v>2</v>
      </c>
      <c r="AC178" s="6">
        <f t="shared" si="77"/>
        <v>0.20833333333333331</v>
      </c>
      <c r="AD178" s="4">
        <f t="shared" si="93"/>
        <v>0</v>
      </c>
      <c r="AF178" s="4">
        <f t="shared" si="78"/>
        <v>0</v>
      </c>
      <c r="AG178" s="4">
        <f t="shared" si="79"/>
        <v>0</v>
      </c>
      <c r="AH178" s="4">
        <f t="shared" si="94"/>
        <v>0</v>
      </c>
      <c r="AI178" s="4">
        <f t="shared" si="80"/>
        <v>1285008.1226190473</v>
      </c>
      <c r="AJ178" s="4">
        <f t="shared" si="81"/>
        <v>427106.69200178562</v>
      </c>
      <c r="AK178" s="4">
        <f t="shared" si="82"/>
        <v>456415.99999999994</v>
      </c>
      <c r="AL178" s="4">
        <f t="shared" si="83"/>
        <v>84000</v>
      </c>
      <c r="AM178" s="4">
        <f t="shared" si="84"/>
        <v>14949.208333333332</v>
      </c>
      <c r="AN178" s="4">
        <f t="shared" si="85"/>
        <v>33421.818181818184</v>
      </c>
      <c r="AO178" s="4">
        <f t="shared" si="86"/>
        <v>196941.91999999995</v>
      </c>
      <c r="AP178" s="4">
        <v>0</v>
      </c>
      <c r="AQ178" s="4">
        <v>0</v>
      </c>
      <c r="AR178" s="4">
        <f t="shared" si="87"/>
        <v>0</v>
      </c>
      <c r="AS178" s="4">
        <f t="shared" si="95"/>
        <v>2497843.7611359847</v>
      </c>
      <c r="AT178" s="4">
        <v>0</v>
      </c>
      <c r="AU178" s="4">
        <f t="shared" si="96"/>
        <v>2497843.7611359847</v>
      </c>
      <c r="AV178" s="18">
        <f t="shared" si="97"/>
        <v>1</v>
      </c>
      <c r="AW178" s="105"/>
      <c r="AX178" s="103"/>
      <c r="AY178" s="107">
        <f t="shared" si="88"/>
        <v>2497843.7611359847</v>
      </c>
      <c r="AZ178" s="7"/>
      <c r="BA178" s="7"/>
      <c r="BB178" s="7"/>
      <c r="BC178" s="7"/>
      <c r="BD178" s="7"/>
      <c r="BE178" s="7"/>
      <c r="BF178" s="7"/>
    </row>
    <row r="179" spans="1:58" x14ac:dyDescent="0.25">
      <c r="A179" s="22" t="s">
        <v>596</v>
      </c>
      <c r="B179" s="23">
        <v>88</v>
      </c>
      <c r="C179" s="22" t="s">
        <v>1670</v>
      </c>
      <c r="D179" s="48">
        <v>880000021</v>
      </c>
      <c r="E179" s="22" t="s">
        <v>1408</v>
      </c>
      <c r="F179" s="22" t="s">
        <v>1504</v>
      </c>
      <c r="I179" s="1" t="s">
        <v>81</v>
      </c>
      <c r="J179" s="33">
        <v>32040</v>
      </c>
      <c r="K179" s="33">
        <f t="shared" si="89"/>
        <v>24062.04301114022</v>
      </c>
      <c r="L179" s="33">
        <v>1557</v>
      </c>
      <c r="M179" s="33">
        <f t="shared" si="90"/>
        <v>1</v>
      </c>
      <c r="N179" s="32">
        <v>0</v>
      </c>
      <c r="O179" s="33" t="s">
        <v>11</v>
      </c>
      <c r="P179" s="33" t="str">
        <f t="shared" si="66"/>
        <v/>
      </c>
      <c r="Q179" s="36">
        <f t="shared" si="67"/>
        <v>2.2559523809523814</v>
      </c>
      <c r="R179" s="6">
        <f t="shared" si="68"/>
        <v>3.4498291071428571</v>
      </c>
      <c r="S179" s="6">
        <f t="shared" si="69"/>
        <v>0</v>
      </c>
      <c r="T179" s="6">
        <f t="shared" si="91"/>
        <v>1.1938767261904757</v>
      </c>
      <c r="U179" s="6">
        <f t="shared" si="70"/>
        <v>3.4498291071428571</v>
      </c>
      <c r="V179" s="6">
        <f t="shared" si="71"/>
        <v>4.2910714285714286</v>
      </c>
      <c r="W179" s="6">
        <f t="shared" si="72"/>
        <v>5.2183630952380948</v>
      </c>
      <c r="X179" s="6">
        <f t="shared" si="73"/>
        <v>0</v>
      </c>
      <c r="Y179" s="6">
        <f t="shared" si="92"/>
        <v>0.92729166666666618</v>
      </c>
      <c r="Z179" s="6">
        <f t="shared" si="74"/>
        <v>5.2183630952380948</v>
      </c>
      <c r="AA179" s="4">
        <f t="shared" si="75"/>
        <v>1</v>
      </c>
      <c r="AB179" s="44">
        <f t="shared" si="76"/>
        <v>1</v>
      </c>
      <c r="AC179" s="6">
        <f t="shared" si="77"/>
        <v>0.125</v>
      </c>
      <c r="AD179" s="4">
        <f t="shared" si="93"/>
        <v>0</v>
      </c>
      <c r="AF179" s="4">
        <f t="shared" si="78"/>
        <v>0</v>
      </c>
      <c r="AG179" s="4">
        <f t="shared" si="79"/>
        <v>0</v>
      </c>
      <c r="AH179" s="4">
        <f t="shared" si="94"/>
        <v>0</v>
      </c>
      <c r="AI179" s="4">
        <f t="shared" si="80"/>
        <v>847652.47559523769</v>
      </c>
      <c r="AJ179" s="4">
        <f t="shared" si="81"/>
        <v>275076.80737499986</v>
      </c>
      <c r="AK179" s="4">
        <f t="shared" si="82"/>
        <v>273849.59999999998</v>
      </c>
      <c r="AL179" s="4">
        <f t="shared" si="83"/>
        <v>42000</v>
      </c>
      <c r="AM179" s="4">
        <f t="shared" si="84"/>
        <v>8969.5249999999996</v>
      </c>
      <c r="AN179" s="4">
        <f t="shared" si="85"/>
        <v>18400.909090909092</v>
      </c>
      <c r="AO179" s="4">
        <f t="shared" si="86"/>
        <v>0</v>
      </c>
      <c r="AP179" s="4">
        <v>0</v>
      </c>
      <c r="AQ179" s="4">
        <v>0</v>
      </c>
      <c r="AR179" s="4">
        <f t="shared" si="87"/>
        <v>0</v>
      </c>
      <c r="AS179" s="4">
        <f t="shared" si="95"/>
        <v>1465949.3170611467</v>
      </c>
      <c r="AT179" s="4">
        <v>0</v>
      </c>
      <c r="AU179" s="4">
        <f t="shared" si="96"/>
        <v>1465949.3170611467</v>
      </c>
      <c r="AV179" s="18">
        <f t="shared" si="97"/>
        <v>1</v>
      </c>
      <c r="AW179" s="105"/>
      <c r="AX179" s="103"/>
      <c r="AY179" s="107">
        <f t="shared" si="88"/>
        <v>1465949.3170611467</v>
      </c>
      <c r="AZ179" s="7"/>
      <c r="BA179" s="7"/>
      <c r="BB179" s="7"/>
      <c r="BC179" s="7"/>
      <c r="BD179" s="7"/>
      <c r="BE179" s="7"/>
      <c r="BF179" s="7"/>
    </row>
    <row r="180" spans="1:58" x14ac:dyDescent="0.25">
      <c r="A180" s="22" t="s">
        <v>596</v>
      </c>
      <c r="B180" s="23">
        <v>88</v>
      </c>
      <c r="C180" s="22" t="s">
        <v>1671</v>
      </c>
      <c r="D180" s="48">
        <v>880000039</v>
      </c>
      <c r="E180" s="19" t="s">
        <v>1412</v>
      </c>
      <c r="F180" s="22" t="s">
        <v>1504</v>
      </c>
      <c r="I180" s="1" t="s">
        <v>79</v>
      </c>
      <c r="J180" s="33">
        <v>0</v>
      </c>
      <c r="K180" s="33">
        <f t="shared" si="89"/>
        <v>0</v>
      </c>
      <c r="L180" s="33">
        <v>172</v>
      </c>
      <c r="M180" s="33">
        <f t="shared" si="90"/>
        <v>1</v>
      </c>
      <c r="N180" s="32">
        <v>0</v>
      </c>
      <c r="O180" s="33" t="s">
        <v>10</v>
      </c>
      <c r="P180" s="33" t="str">
        <f t="shared" si="66"/>
        <v>Faible activité</v>
      </c>
      <c r="Q180" s="36">
        <f t="shared" si="67"/>
        <v>0</v>
      </c>
      <c r="R180" s="6">
        <f t="shared" si="68"/>
        <v>0</v>
      </c>
      <c r="S180" s="6">
        <f t="shared" si="69"/>
        <v>1</v>
      </c>
      <c r="T180" s="6">
        <f t="shared" si="91"/>
        <v>1</v>
      </c>
      <c r="U180" s="6">
        <f t="shared" si="70"/>
        <v>1</v>
      </c>
      <c r="V180" s="6">
        <f t="shared" si="71"/>
        <v>0</v>
      </c>
      <c r="W180" s="6">
        <f t="shared" si="72"/>
        <v>0</v>
      </c>
      <c r="X180" s="6">
        <f t="shared" si="73"/>
        <v>1</v>
      </c>
      <c r="Y180" s="6">
        <f t="shared" si="92"/>
        <v>1</v>
      </c>
      <c r="Z180" s="6">
        <f t="shared" si="74"/>
        <v>1</v>
      </c>
      <c r="AA180" s="4">
        <f t="shared" si="75"/>
        <v>1</v>
      </c>
      <c r="AB180" s="44">
        <f t="shared" si="76"/>
        <v>1</v>
      </c>
      <c r="AC180" s="6">
        <f t="shared" si="77"/>
        <v>0.125</v>
      </c>
      <c r="AD180" s="4">
        <f t="shared" si="93"/>
        <v>0</v>
      </c>
      <c r="AF180" s="4">
        <f t="shared" si="78"/>
        <v>-50000</v>
      </c>
      <c r="AG180" s="4">
        <f t="shared" si="79"/>
        <v>0</v>
      </c>
      <c r="AH180" s="4">
        <f t="shared" si="94"/>
        <v>-50000</v>
      </c>
      <c r="AI180" s="4">
        <f t="shared" si="80"/>
        <v>660000</v>
      </c>
      <c r="AJ180" s="4">
        <f t="shared" si="81"/>
        <v>296645.40000000002</v>
      </c>
      <c r="AK180" s="4">
        <f t="shared" si="82"/>
        <v>273849.59999999998</v>
      </c>
      <c r="AL180" s="4">
        <f t="shared" si="83"/>
        <v>42000</v>
      </c>
      <c r="AM180" s="4">
        <f t="shared" si="84"/>
        <v>8969.5249999999996</v>
      </c>
      <c r="AN180" s="4">
        <f t="shared" si="85"/>
        <v>2032.7272727272727</v>
      </c>
      <c r="AO180" s="4">
        <f t="shared" si="86"/>
        <v>0</v>
      </c>
      <c r="AP180" s="4">
        <v>-639000</v>
      </c>
      <c r="AQ180" s="4" t="s">
        <v>2324</v>
      </c>
      <c r="AR180" s="4">
        <f t="shared" si="87"/>
        <v>0</v>
      </c>
      <c r="AS180" s="4">
        <f t="shared" si="95"/>
        <v>644497.2522727272</v>
      </c>
      <c r="AT180" s="4">
        <v>0</v>
      </c>
      <c r="AU180" s="4">
        <f t="shared" si="96"/>
        <v>644497.2522727272</v>
      </c>
      <c r="AV180" s="18">
        <f t="shared" si="97"/>
        <v>1</v>
      </c>
      <c r="AW180" s="105"/>
      <c r="AX180" s="103"/>
      <c r="AY180" s="107">
        <f t="shared" si="88"/>
        <v>644497.2522727272</v>
      </c>
      <c r="AZ180" s="7"/>
      <c r="BA180" s="7"/>
      <c r="BB180" s="7"/>
      <c r="BC180" s="7"/>
      <c r="BD180" s="7"/>
      <c r="BE180" s="7"/>
      <c r="BF180" s="7"/>
    </row>
    <row r="181" spans="1:58" x14ac:dyDescent="0.25">
      <c r="A181" s="22" t="s">
        <v>596</v>
      </c>
      <c r="B181" s="23">
        <v>88</v>
      </c>
      <c r="C181" s="22" t="s">
        <v>672</v>
      </c>
      <c r="D181" s="48">
        <v>880000047</v>
      </c>
      <c r="E181" s="22" t="s">
        <v>1412</v>
      </c>
      <c r="F181" s="22" t="s">
        <v>1504</v>
      </c>
      <c r="I181" s="1" t="s">
        <v>79</v>
      </c>
      <c r="J181" s="33">
        <v>22511</v>
      </c>
      <c r="K181" s="33">
        <f t="shared" si="89"/>
        <v>16905.763115598547</v>
      </c>
      <c r="L181" s="33">
        <v>763</v>
      </c>
      <c r="M181" s="33">
        <f t="shared" si="90"/>
        <v>1</v>
      </c>
      <c r="N181" s="32">
        <v>0</v>
      </c>
      <c r="O181" s="33" t="s">
        <v>11</v>
      </c>
      <c r="P181" s="33" t="str">
        <f t="shared" si="66"/>
        <v/>
      </c>
      <c r="Q181" s="36">
        <f t="shared" si="67"/>
        <v>1.6887500000000002</v>
      </c>
      <c r="R181" s="6">
        <f t="shared" si="68"/>
        <v>2.5122310119047619</v>
      </c>
      <c r="S181" s="6">
        <f t="shared" si="69"/>
        <v>0</v>
      </c>
      <c r="T181" s="6">
        <f t="shared" si="91"/>
        <v>0.82348101190476175</v>
      </c>
      <c r="U181" s="6">
        <f t="shared" si="70"/>
        <v>2.5122310119047619</v>
      </c>
      <c r="V181" s="6">
        <f t="shared" si="71"/>
        <v>3.0148660714285715</v>
      </c>
      <c r="W181" s="6">
        <f t="shared" si="72"/>
        <v>3.5499047619047621</v>
      </c>
      <c r="X181" s="6">
        <f t="shared" si="73"/>
        <v>0</v>
      </c>
      <c r="Y181" s="6">
        <f t="shared" si="92"/>
        <v>0.53503869047619057</v>
      </c>
      <c r="Z181" s="6">
        <f t="shared" si="74"/>
        <v>3.5499047619047621</v>
      </c>
      <c r="AA181" s="4">
        <f t="shared" si="75"/>
        <v>1</v>
      </c>
      <c r="AB181" s="44">
        <f t="shared" si="76"/>
        <v>1</v>
      </c>
      <c r="AC181" s="6">
        <f t="shared" si="77"/>
        <v>0.125</v>
      </c>
      <c r="AD181" s="4">
        <f t="shared" si="93"/>
        <v>0</v>
      </c>
      <c r="AF181" s="4">
        <f t="shared" si="78"/>
        <v>0</v>
      </c>
      <c r="AG181" s="4">
        <f t="shared" si="79"/>
        <v>0</v>
      </c>
      <c r="AH181" s="4">
        <f t="shared" si="94"/>
        <v>0</v>
      </c>
      <c r="AI181" s="4">
        <f t="shared" si="80"/>
        <v>584671.5184523809</v>
      </c>
      <c r="AJ181" s="4">
        <f t="shared" si="81"/>
        <v>158716.76635178574</v>
      </c>
      <c r="AK181" s="4">
        <f t="shared" si="82"/>
        <v>273849.59999999998</v>
      </c>
      <c r="AL181" s="4">
        <f t="shared" si="83"/>
        <v>42000</v>
      </c>
      <c r="AM181" s="4">
        <f t="shared" si="84"/>
        <v>8969.5249999999996</v>
      </c>
      <c r="AN181" s="4">
        <f t="shared" si="85"/>
        <v>9017.2727272727279</v>
      </c>
      <c r="AO181" s="4">
        <f t="shared" si="86"/>
        <v>0</v>
      </c>
      <c r="AP181" s="4">
        <v>0</v>
      </c>
      <c r="AQ181" s="4">
        <v>0</v>
      </c>
      <c r="AR181" s="4">
        <f t="shared" si="87"/>
        <v>0</v>
      </c>
      <c r="AS181" s="4">
        <f t="shared" si="95"/>
        <v>1077224.6825314392</v>
      </c>
      <c r="AT181" s="4">
        <v>0</v>
      </c>
      <c r="AU181" s="4">
        <f t="shared" si="96"/>
        <v>1077224.6825314392</v>
      </c>
      <c r="AV181" s="18">
        <f t="shared" si="97"/>
        <v>1</v>
      </c>
      <c r="AW181" s="105"/>
      <c r="AX181" s="103"/>
      <c r="AY181" s="107">
        <f t="shared" si="88"/>
        <v>1077224.6825314392</v>
      </c>
      <c r="AZ181" s="7"/>
      <c r="BA181" s="7"/>
      <c r="BB181" s="7"/>
      <c r="BC181" s="7"/>
      <c r="BD181" s="7"/>
      <c r="BE181" s="7"/>
      <c r="BF181" s="7"/>
    </row>
    <row r="182" spans="1:58" x14ac:dyDescent="0.25">
      <c r="A182" s="22" t="s">
        <v>596</v>
      </c>
      <c r="B182" s="23">
        <v>88</v>
      </c>
      <c r="C182" s="22" t="s">
        <v>1672</v>
      </c>
      <c r="D182" s="48">
        <v>880000054</v>
      </c>
      <c r="E182" s="22" t="s">
        <v>1410</v>
      </c>
      <c r="F182" s="22" t="s">
        <v>1504</v>
      </c>
      <c r="I182" s="1" t="s">
        <v>80</v>
      </c>
      <c r="J182" s="33">
        <v>16023</v>
      </c>
      <c r="K182" s="33">
        <f t="shared" si="89"/>
        <v>12033.274505852052</v>
      </c>
      <c r="L182" s="33">
        <v>437</v>
      </c>
      <c r="M182" s="33">
        <f t="shared" si="90"/>
        <v>1</v>
      </c>
      <c r="N182" s="32">
        <v>0</v>
      </c>
      <c r="O182" s="33" t="s">
        <v>11</v>
      </c>
      <c r="P182" s="33" t="str">
        <f t="shared" si="66"/>
        <v>Faible activité</v>
      </c>
      <c r="Q182" s="36">
        <f t="shared" si="67"/>
        <v>1.3025595238095238</v>
      </c>
      <c r="R182" s="6">
        <f t="shared" si="68"/>
        <v>2</v>
      </c>
      <c r="S182" s="6">
        <f t="shared" si="69"/>
        <v>0</v>
      </c>
      <c r="T182" s="6">
        <f t="shared" si="91"/>
        <v>0.69744047619047622</v>
      </c>
      <c r="U182" s="6">
        <f t="shared" si="70"/>
        <v>2</v>
      </c>
      <c r="V182" s="6">
        <f t="shared" si="71"/>
        <v>2.1459375000000001</v>
      </c>
      <c r="W182" s="6">
        <f t="shared" si="72"/>
        <v>2.5735833333333336</v>
      </c>
      <c r="X182" s="6">
        <f t="shared" si="73"/>
        <v>0</v>
      </c>
      <c r="Y182" s="6">
        <f t="shared" si="92"/>
        <v>0.4276458333333335</v>
      </c>
      <c r="Z182" s="6">
        <f t="shared" si="74"/>
        <v>2.5735833333333336</v>
      </c>
      <c r="AA182" s="4">
        <f t="shared" si="75"/>
        <v>1</v>
      </c>
      <c r="AB182" s="44">
        <f t="shared" si="76"/>
        <v>1</v>
      </c>
      <c r="AC182" s="6">
        <f t="shared" si="77"/>
        <v>0.125</v>
      </c>
      <c r="AD182" s="4">
        <f t="shared" si="93"/>
        <v>0</v>
      </c>
      <c r="AF182" s="4">
        <f t="shared" si="78"/>
        <v>0</v>
      </c>
      <c r="AG182" s="4">
        <f t="shared" si="79"/>
        <v>-100000</v>
      </c>
      <c r="AH182" s="4">
        <f t="shared" si="94"/>
        <v>-100000</v>
      </c>
      <c r="AI182" s="4">
        <f t="shared" si="80"/>
        <v>395182.73809523811</v>
      </c>
      <c r="AJ182" s="4">
        <f t="shared" si="81"/>
        <v>126859.16928750006</v>
      </c>
      <c r="AK182" s="4">
        <f t="shared" si="82"/>
        <v>273849.59999999998</v>
      </c>
      <c r="AL182" s="4">
        <f t="shared" si="83"/>
        <v>42000</v>
      </c>
      <c r="AM182" s="4">
        <f t="shared" si="84"/>
        <v>8969.5249999999996</v>
      </c>
      <c r="AN182" s="4">
        <f t="shared" si="85"/>
        <v>5164.545454545455</v>
      </c>
      <c r="AO182" s="4">
        <f t="shared" si="86"/>
        <v>0</v>
      </c>
      <c r="AP182" s="4">
        <v>0</v>
      </c>
      <c r="AQ182" s="4">
        <v>0</v>
      </c>
      <c r="AR182" s="4">
        <f t="shared" si="87"/>
        <v>0</v>
      </c>
      <c r="AS182" s="4">
        <f t="shared" si="95"/>
        <v>852025.57783728361</v>
      </c>
      <c r="AT182" s="4">
        <v>0</v>
      </c>
      <c r="AU182" s="4">
        <f t="shared" si="96"/>
        <v>852025.57783728361</v>
      </c>
      <c r="AV182" s="18">
        <f t="shared" si="97"/>
        <v>1</v>
      </c>
      <c r="AW182" s="105"/>
      <c r="AX182" s="103"/>
      <c r="AY182" s="107">
        <f t="shared" si="88"/>
        <v>852025.57783728361</v>
      </c>
      <c r="AZ182" s="7"/>
      <c r="BA182" s="7"/>
      <c r="BB182" s="7"/>
      <c r="BC182" s="7"/>
      <c r="BD182" s="7"/>
      <c r="BE182" s="7"/>
      <c r="BF182" s="7"/>
    </row>
    <row r="183" spans="1:58" x14ac:dyDescent="0.25">
      <c r="A183" s="22" t="s">
        <v>596</v>
      </c>
      <c r="B183" s="23">
        <v>88</v>
      </c>
      <c r="C183" s="22" t="s">
        <v>673</v>
      </c>
      <c r="D183" s="48">
        <v>880000062</v>
      </c>
      <c r="E183" s="22" t="s">
        <v>1413</v>
      </c>
      <c r="F183" s="22" t="s">
        <v>1504</v>
      </c>
      <c r="I183" s="1" t="s">
        <v>78</v>
      </c>
      <c r="J183" s="33">
        <v>23143</v>
      </c>
      <c r="K183" s="33">
        <f t="shared" si="89"/>
        <v>17380.395174994323</v>
      </c>
      <c r="L183" s="33">
        <v>657</v>
      </c>
      <c r="M183" s="33">
        <f t="shared" si="90"/>
        <v>1</v>
      </c>
      <c r="N183" s="32">
        <v>0</v>
      </c>
      <c r="O183" s="33" t="s">
        <v>11</v>
      </c>
      <c r="P183" s="33" t="str">
        <f t="shared" si="66"/>
        <v/>
      </c>
      <c r="Q183" s="36">
        <f t="shared" si="67"/>
        <v>1.7263690476190479</v>
      </c>
      <c r="R183" s="6">
        <f t="shared" si="68"/>
        <v>2.5083356547619049</v>
      </c>
      <c r="S183" s="6">
        <f t="shared" si="69"/>
        <v>0</v>
      </c>
      <c r="T183" s="6">
        <f t="shared" si="91"/>
        <v>0.78196660714285704</v>
      </c>
      <c r="U183" s="6">
        <f t="shared" si="70"/>
        <v>2.5083356547619049</v>
      </c>
      <c r="V183" s="6">
        <f t="shared" si="71"/>
        <v>3.0995089285714283</v>
      </c>
      <c r="W183" s="6">
        <f t="shared" si="72"/>
        <v>3.5425119047619043</v>
      </c>
      <c r="X183" s="6">
        <f t="shared" si="73"/>
        <v>0</v>
      </c>
      <c r="Y183" s="6">
        <f t="shared" si="92"/>
        <v>0.44300297619047591</v>
      </c>
      <c r="Z183" s="6">
        <f t="shared" si="74"/>
        <v>3.5425119047619043</v>
      </c>
      <c r="AA183" s="4">
        <f t="shared" si="75"/>
        <v>1</v>
      </c>
      <c r="AB183" s="44">
        <f t="shared" si="76"/>
        <v>1</v>
      </c>
      <c r="AC183" s="6">
        <f t="shared" si="77"/>
        <v>0.125</v>
      </c>
      <c r="AD183" s="4">
        <f t="shared" si="93"/>
        <v>0</v>
      </c>
      <c r="AF183" s="4">
        <f t="shared" si="78"/>
        <v>0</v>
      </c>
      <c r="AG183" s="4">
        <f t="shared" si="79"/>
        <v>0</v>
      </c>
      <c r="AH183" s="4">
        <f t="shared" si="94"/>
        <v>0</v>
      </c>
      <c r="AI183" s="4">
        <f t="shared" si="80"/>
        <v>555196.29107142845</v>
      </c>
      <c r="AJ183" s="4">
        <f t="shared" si="81"/>
        <v>131414.79507321422</v>
      </c>
      <c r="AK183" s="4">
        <f t="shared" si="82"/>
        <v>273849.59999999998</v>
      </c>
      <c r="AL183" s="4">
        <f t="shared" si="83"/>
        <v>42000</v>
      </c>
      <c r="AM183" s="4">
        <f t="shared" si="84"/>
        <v>8969.5249999999996</v>
      </c>
      <c r="AN183" s="4">
        <f t="shared" si="85"/>
        <v>7764.545454545455</v>
      </c>
      <c r="AO183" s="4">
        <f t="shared" si="86"/>
        <v>0</v>
      </c>
      <c r="AP183" s="4">
        <v>0</v>
      </c>
      <c r="AQ183" s="4">
        <v>0</v>
      </c>
      <c r="AR183" s="4">
        <f t="shared" si="87"/>
        <v>0</v>
      </c>
      <c r="AS183" s="4">
        <f t="shared" si="95"/>
        <v>1019194.7565991881</v>
      </c>
      <c r="AT183" s="4">
        <v>0</v>
      </c>
      <c r="AU183" s="4">
        <f t="shared" si="96"/>
        <v>1019194.7565991881</v>
      </c>
      <c r="AV183" s="18">
        <f t="shared" si="97"/>
        <v>1</v>
      </c>
      <c r="AW183" s="105"/>
      <c r="AX183" s="103"/>
      <c r="AY183" s="107">
        <f t="shared" si="88"/>
        <v>1019194.7565991881</v>
      </c>
      <c r="AZ183" s="7"/>
      <c r="BA183" s="7"/>
      <c r="BB183" s="7"/>
      <c r="BC183" s="7"/>
      <c r="BD183" s="7"/>
      <c r="BE183" s="7"/>
      <c r="BF183" s="7"/>
    </row>
    <row r="184" spans="1:58" x14ac:dyDescent="0.25">
      <c r="A184" s="22" t="s">
        <v>596</v>
      </c>
      <c r="B184" s="23">
        <v>88</v>
      </c>
      <c r="C184" s="22" t="s">
        <v>1673</v>
      </c>
      <c r="D184" s="48">
        <v>880000070</v>
      </c>
      <c r="E184" s="22" t="s">
        <v>1410</v>
      </c>
      <c r="F184" s="22" t="s">
        <v>1504</v>
      </c>
      <c r="I184" s="1" t="s">
        <v>80</v>
      </c>
      <c r="J184" s="33">
        <v>8648</v>
      </c>
      <c r="K184" s="33">
        <f t="shared" si="89"/>
        <v>6494.6488127447137</v>
      </c>
      <c r="L184" s="33">
        <v>419</v>
      </c>
      <c r="M184" s="33">
        <f t="shared" si="90"/>
        <v>1</v>
      </c>
      <c r="N184" s="32">
        <v>0</v>
      </c>
      <c r="O184" s="33" t="s">
        <v>11</v>
      </c>
      <c r="P184" s="33" t="str">
        <f t="shared" si="66"/>
        <v>Faible activité</v>
      </c>
      <c r="Q184" s="36">
        <f t="shared" si="67"/>
        <v>1</v>
      </c>
      <c r="R184" s="6">
        <f t="shared" si="68"/>
        <v>2</v>
      </c>
      <c r="S184" s="6">
        <f t="shared" si="69"/>
        <v>0</v>
      </c>
      <c r="T184" s="6">
        <f t="shared" si="91"/>
        <v>1</v>
      </c>
      <c r="U184" s="6">
        <f t="shared" si="70"/>
        <v>2</v>
      </c>
      <c r="V184" s="6">
        <f t="shared" si="71"/>
        <v>1.1582142857142856</v>
      </c>
      <c r="W184" s="6">
        <f t="shared" si="72"/>
        <v>2</v>
      </c>
      <c r="X184" s="6">
        <f t="shared" si="73"/>
        <v>0</v>
      </c>
      <c r="Y184" s="6">
        <f t="shared" si="92"/>
        <v>0.84178571428571436</v>
      </c>
      <c r="Z184" s="6">
        <f t="shared" si="74"/>
        <v>2</v>
      </c>
      <c r="AA184" s="4">
        <f t="shared" si="75"/>
        <v>1</v>
      </c>
      <c r="AB184" s="44">
        <f t="shared" si="76"/>
        <v>1</v>
      </c>
      <c r="AC184" s="6">
        <f t="shared" si="77"/>
        <v>0.125</v>
      </c>
      <c r="AD184" s="4">
        <f t="shared" si="93"/>
        <v>0</v>
      </c>
      <c r="AF184" s="4">
        <f t="shared" si="78"/>
        <v>0</v>
      </c>
      <c r="AG184" s="4">
        <f t="shared" si="79"/>
        <v>-100000</v>
      </c>
      <c r="AH184" s="4">
        <f t="shared" si="94"/>
        <v>-50000</v>
      </c>
      <c r="AI184" s="4">
        <f t="shared" si="80"/>
        <v>660000</v>
      </c>
      <c r="AJ184" s="4">
        <f t="shared" si="81"/>
        <v>249711.85992857147</v>
      </c>
      <c r="AK184" s="4">
        <f t="shared" si="82"/>
        <v>273849.59999999998</v>
      </c>
      <c r="AL184" s="4">
        <f t="shared" si="83"/>
        <v>42000</v>
      </c>
      <c r="AM184" s="4">
        <f t="shared" si="84"/>
        <v>8969.5249999999996</v>
      </c>
      <c r="AN184" s="4">
        <f t="shared" si="85"/>
        <v>4951.818181818182</v>
      </c>
      <c r="AO184" s="4">
        <f t="shared" si="86"/>
        <v>0</v>
      </c>
      <c r="AP184" s="4">
        <v>0</v>
      </c>
      <c r="AQ184" s="4">
        <v>0</v>
      </c>
      <c r="AR184" s="4">
        <f t="shared" si="87"/>
        <v>0</v>
      </c>
      <c r="AS184" s="4">
        <f t="shared" si="95"/>
        <v>1239482.8031103895</v>
      </c>
      <c r="AT184" s="4">
        <v>0</v>
      </c>
      <c r="AU184" s="4">
        <f t="shared" si="96"/>
        <v>1239482.8031103895</v>
      </c>
      <c r="AV184" s="18">
        <f t="shared" si="97"/>
        <v>1</v>
      </c>
      <c r="AW184" s="105"/>
      <c r="AX184" s="103"/>
      <c r="AY184" s="107">
        <f t="shared" si="88"/>
        <v>1239482.8031103895</v>
      </c>
      <c r="AZ184" s="7"/>
      <c r="BA184" s="7"/>
      <c r="BB184" s="7"/>
      <c r="BC184" s="7"/>
      <c r="BD184" s="7"/>
      <c r="BE184" s="7"/>
      <c r="BF184" s="7"/>
    </row>
    <row r="185" spans="1:58" x14ac:dyDescent="0.25">
      <c r="A185" s="22" t="s">
        <v>598</v>
      </c>
      <c r="B185" s="23">
        <v>67</v>
      </c>
      <c r="C185" s="22" t="s">
        <v>1674</v>
      </c>
      <c r="D185" s="48">
        <v>670000025</v>
      </c>
      <c r="E185" s="22" t="s">
        <v>1220</v>
      </c>
      <c r="F185" s="22" t="s">
        <v>1504</v>
      </c>
      <c r="I185" s="1" t="s">
        <v>223</v>
      </c>
      <c r="J185" s="33">
        <v>31655</v>
      </c>
      <c r="K185" s="33">
        <f t="shared" si="89"/>
        <v>23772.907974957667</v>
      </c>
      <c r="L185" s="33">
        <v>10868</v>
      </c>
      <c r="M185" s="33">
        <f t="shared" si="90"/>
        <v>1</v>
      </c>
      <c r="N185" s="32">
        <v>0</v>
      </c>
      <c r="O185" s="33" t="s">
        <v>11</v>
      </c>
      <c r="P185" s="33" t="str">
        <f t="shared" si="66"/>
        <v/>
      </c>
      <c r="Q185" s="36">
        <f t="shared" si="67"/>
        <v>2.2330357142857147</v>
      </c>
      <c r="R185" s="6">
        <f t="shared" si="68"/>
        <v>7.3032289285714285</v>
      </c>
      <c r="S185" s="6">
        <f t="shared" si="69"/>
        <v>0</v>
      </c>
      <c r="T185" s="6">
        <f t="shared" si="91"/>
        <v>5.0701932142857142</v>
      </c>
      <c r="U185" s="6">
        <f t="shared" si="70"/>
        <v>7.3032289285714285</v>
      </c>
      <c r="V185" s="6">
        <f t="shared" si="71"/>
        <v>4.2395089285714285</v>
      </c>
      <c r="W185" s="6">
        <f t="shared" si="72"/>
        <v>12.102648809523808</v>
      </c>
      <c r="X185" s="6">
        <f t="shared" si="73"/>
        <v>0</v>
      </c>
      <c r="Y185" s="6">
        <f t="shared" si="92"/>
        <v>7.8631398809523798</v>
      </c>
      <c r="Z185" s="6">
        <f t="shared" si="74"/>
        <v>12.102648809523808</v>
      </c>
      <c r="AA185" s="4">
        <f t="shared" si="75"/>
        <v>5.333333333333333</v>
      </c>
      <c r="AB185" s="44">
        <f t="shared" si="76"/>
        <v>6</v>
      </c>
      <c r="AC185" s="6">
        <f t="shared" si="77"/>
        <v>0.66666666666666663</v>
      </c>
      <c r="AD185" s="4">
        <f t="shared" si="93"/>
        <v>1</v>
      </c>
      <c r="AF185" s="4">
        <f t="shared" si="78"/>
        <v>0</v>
      </c>
      <c r="AG185" s="4">
        <f t="shared" si="79"/>
        <v>0</v>
      </c>
      <c r="AH185" s="4">
        <f t="shared" si="94"/>
        <v>0</v>
      </c>
      <c r="AI185" s="4">
        <f t="shared" si="80"/>
        <v>3599837.182142857</v>
      </c>
      <c r="AJ185" s="4">
        <f t="shared" si="81"/>
        <v>2332564.2752410714</v>
      </c>
      <c r="AK185" s="4">
        <f t="shared" si="82"/>
        <v>1460531.1999999997</v>
      </c>
      <c r="AL185" s="4">
        <f t="shared" si="83"/>
        <v>252000</v>
      </c>
      <c r="AM185" s="4">
        <f t="shared" si="84"/>
        <v>47837.46666666666</v>
      </c>
      <c r="AN185" s="4">
        <f t="shared" si="85"/>
        <v>128440</v>
      </c>
      <c r="AO185" s="4">
        <f t="shared" si="86"/>
        <v>756847.5199999999</v>
      </c>
      <c r="AP185" s="4">
        <v>0</v>
      </c>
      <c r="AQ185" s="4">
        <v>0</v>
      </c>
      <c r="AR185" s="4">
        <f t="shared" si="87"/>
        <v>1340866.7098502184</v>
      </c>
      <c r="AS185" s="4">
        <f t="shared" si="95"/>
        <v>9918924.3539008126</v>
      </c>
      <c r="AT185" s="4">
        <v>0</v>
      </c>
      <c r="AU185" s="4">
        <f t="shared" si="96"/>
        <v>9918924.3539008126</v>
      </c>
      <c r="AV185" s="18">
        <f t="shared" si="97"/>
        <v>1</v>
      </c>
      <c r="AW185" s="105"/>
      <c r="AX185" s="103"/>
      <c r="AY185" s="107">
        <f t="shared" si="88"/>
        <v>9918924.3539008126</v>
      </c>
      <c r="AZ185" s="7"/>
      <c r="BA185" s="7"/>
      <c r="BB185" s="7"/>
      <c r="BC185" s="7"/>
      <c r="BD185" s="7"/>
      <c r="BE185" s="7"/>
      <c r="BF185" s="7"/>
    </row>
    <row r="186" spans="1:58" x14ac:dyDescent="0.25">
      <c r="A186" s="22" t="s">
        <v>598</v>
      </c>
      <c r="B186" s="23">
        <v>67</v>
      </c>
      <c r="C186" s="22" t="s">
        <v>601</v>
      </c>
      <c r="D186" s="48">
        <v>670000157</v>
      </c>
      <c r="E186" s="22" t="s">
        <v>1224</v>
      </c>
      <c r="F186" s="22" t="s">
        <v>1504</v>
      </c>
      <c r="I186" s="1" t="s">
        <v>222</v>
      </c>
      <c r="J186" s="33">
        <v>43441</v>
      </c>
      <c r="K186" s="33">
        <f t="shared" si="89"/>
        <v>32624.195082613678</v>
      </c>
      <c r="L186" s="33">
        <v>1644</v>
      </c>
      <c r="M186" s="33">
        <f t="shared" si="90"/>
        <v>1</v>
      </c>
      <c r="N186" s="32">
        <v>0</v>
      </c>
      <c r="O186" s="33" t="s">
        <v>11</v>
      </c>
      <c r="P186" s="33" t="str">
        <f t="shared" si="66"/>
        <v/>
      </c>
      <c r="Q186" s="36">
        <f t="shared" si="67"/>
        <v>2.9345833333333338</v>
      </c>
      <c r="R186" s="6">
        <f t="shared" si="68"/>
        <v>4.2121986904761899</v>
      </c>
      <c r="S186" s="6">
        <f t="shared" si="69"/>
        <v>0</v>
      </c>
      <c r="T186" s="6">
        <f t="shared" si="91"/>
        <v>1.2776153571428561</v>
      </c>
      <c r="U186" s="6">
        <f t="shared" si="70"/>
        <v>4.2121986904761899</v>
      </c>
      <c r="V186" s="6">
        <f t="shared" si="71"/>
        <v>5.8179910714285716</v>
      </c>
      <c r="W186" s="6">
        <f t="shared" si="72"/>
        <v>6.5724940476190481</v>
      </c>
      <c r="X186" s="6">
        <f t="shared" si="73"/>
        <v>0</v>
      </c>
      <c r="Y186" s="6">
        <f t="shared" si="92"/>
        <v>0.75450297619047646</v>
      </c>
      <c r="Z186" s="6">
        <f t="shared" si="74"/>
        <v>6.5724940476190481</v>
      </c>
      <c r="AA186" s="4">
        <f t="shared" si="75"/>
        <v>1</v>
      </c>
      <c r="AB186" s="44">
        <f t="shared" si="76"/>
        <v>1</v>
      </c>
      <c r="AC186" s="6">
        <f t="shared" si="77"/>
        <v>0.125</v>
      </c>
      <c r="AD186" s="4">
        <f t="shared" si="93"/>
        <v>0</v>
      </c>
      <c r="AF186" s="4">
        <f t="shared" si="78"/>
        <v>0</v>
      </c>
      <c r="AG186" s="4">
        <f t="shared" si="79"/>
        <v>0</v>
      </c>
      <c r="AH186" s="4">
        <f t="shared" si="94"/>
        <v>0</v>
      </c>
      <c r="AI186" s="4">
        <f t="shared" si="80"/>
        <v>907106.9035714278</v>
      </c>
      <c r="AJ186" s="4">
        <f t="shared" si="81"/>
        <v>223819.83717321439</v>
      </c>
      <c r="AK186" s="4">
        <f t="shared" si="82"/>
        <v>273849.59999999998</v>
      </c>
      <c r="AL186" s="4">
        <f t="shared" si="83"/>
        <v>42000</v>
      </c>
      <c r="AM186" s="4">
        <f t="shared" si="84"/>
        <v>8969.5249999999996</v>
      </c>
      <c r="AN186" s="4">
        <f t="shared" si="85"/>
        <v>19429.090909090908</v>
      </c>
      <c r="AO186" s="4">
        <f t="shared" si="86"/>
        <v>0</v>
      </c>
      <c r="AP186" s="4">
        <v>0</v>
      </c>
      <c r="AQ186" s="4">
        <v>0</v>
      </c>
      <c r="AR186" s="4">
        <f t="shared" si="87"/>
        <v>0</v>
      </c>
      <c r="AS186" s="4">
        <f t="shared" si="95"/>
        <v>1475174.9566537328</v>
      </c>
      <c r="AT186" s="4">
        <v>0</v>
      </c>
      <c r="AU186" s="4">
        <f t="shared" si="96"/>
        <v>1475174.9566537328</v>
      </c>
      <c r="AV186" s="18">
        <f t="shared" si="97"/>
        <v>1</v>
      </c>
      <c r="AW186" s="105"/>
      <c r="AX186" s="103"/>
      <c r="AY186" s="107">
        <f t="shared" si="88"/>
        <v>1475174.9566537328</v>
      </c>
      <c r="AZ186" s="7"/>
      <c r="BA186" s="7"/>
      <c r="BB186" s="7"/>
      <c r="BC186" s="7"/>
      <c r="BD186" s="7"/>
      <c r="BE186" s="7"/>
      <c r="BF186" s="7"/>
    </row>
    <row r="187" spans="1:58" x14ac:dyDescent="0.25">
      <c r="A187" s="22" t="s">
        <v>598</v>
      </c>
      <c r="B187" s="23">
        <v>67</v>
      </c>
      <c r="C187" s="22" t="s">
        <v>602</v>
      </c>
      <c r="D187" s="48">
        <v>670000165</v>
      </c>
      <c r="E187" s="22" t="s">
        <v>1225</v>
      </c>
      <c r="F187" s="22" t="s">
        <v>1504</v>
      </c>
      <c r="I187" s="1" t="s">
        <v>221</v>
      </c>
      <c r="J187" s="33">
        <v>27736</v>
      </c>
      <c r="K187" s="33">
        <f t="shared" si="89"/>
        <v>20829.738606647476</v>
      </c>
      <c r="L187" s="33">
        <v>1192</v>
      </c>
      <c r="M187" s="33">
        <f t="shared" si="90"/>
        <v>1</v>
      </c>
      <c r="N187" s="32">
        <v>0</v>
      </c>
      <c r="O187" s="33" t="s">
        <v>11</v>
      </c>
      <c r="P187" s="33" t="str">
        <f t="shared" si="66"/>
        <v/>
      </c>
      <c r="Q187" s="36">
        <f t="shared" si="67"/>
        <v>1.9997619047619051</v>
      </c>
      <c r="R187" s="6">
        <f t="shared" si="68"/>
        <v>3.0236871428571428</v>
      </c>
      <c r="S187" s="6">
        <f t="shared" si="69"/>
        <v>0</v>
      </c>
      <c r="T187" s="6">
        <f t="shared" si="91"/>
        <v>1.0239252380952377</v>
      </c>
      <c r="U187" s="6">
        <f t="shared" si="70"/>
        <v>3.0236871428571428</v>
      </c>
      <c r="V187" s="6">
        <f t="shared" si="71"/>
        <v>3.7146428571428567</v>
      </c>
      <c r="W187" s="6">
        <f t="shared" si="72"/>
        <v>4.4600238095238094</v>
      </c>
      <c r="X187" s="6">
        <f t="shared" si="73"/>
        <v>0</v>
      </c>
      <c r="Y187" s="6">
        <f t="shared" si="92"/>
        <v>0.7453809523809527</v>
      </c>
      <c r="Z187" s="6">
        <f t="shared" si="74"/>
        <v>4.4600238095238094</v>
      </c>
      <c r="AA187" s="4">
        <f t="shared" si="75"/>
        <v>1</v>
      </c>
      <c r="AB187" s="44">
        <f t="shared" si="76"/>
        <v>1</v>
      </c>
      <c r="AC187" s="6">
        <f t="shared" si="77"/>
        <v>0.125</v>
      </c>
      <c r="AD187" s="4">
        <f t="shared" si="93"/>
        <v>0</v>
      </c>
      <c r="AF187" s="4">
        <f t="shared" si="78"/>
        <v>0</v>
      </c>
      <c r="AG187" s="4">
        <f t="shared" si="79"/>
        <v>0</v>
      </c>
      <c r="AH187" s="4">
        <f t="shared" si="94"/>
        <v>0</v>
      </c>
      <c r="AI187" s="4">
        <f t="shared" si="80"/>
        <v>726986.91904761875</v>
      </c>
      <c r="AJ187" s="4">
        <f t="shared" si="81"/>
        <v>221113.83077142868</v>
      </c>
      <c r="AK187" s="4">
        <f t="shared" si="82"/>
        <v>273849.59999999998</v>
      </c>
      <c r="AL187" s="4">
        <f t="shared" si="83"/>
        <v>42000</v>
      </c>
      <c r="AM187" s="4">
        <f t="shared" si="84"/>
        <v>8969.5249999999996</v>
      </c>
      <c r="AN187" s="4">
        <f t="shared" si="85"/>
        <v>14087.272727272728</v>
      </c>
      <c r="AO187" s="4">
        <f t="shared" si="86"/>
        <v>0</v>
      </c>
      <c r="AP187" s="4">
        <v>0</v>
      </c>
      <c r="AQ187" s="4">
        <v>0</v>
      </c>
      <c r="AR187" s="4">
        <f t="shared" si="87"/>
        <v>0</v>
      </c>
      <c r="AS187" s="4">
        <f t="shared" si="95"/>
        <v>1287007.14754632</v>
      </c>
      <c r="AT187" s="4">
        <v>0</v>
      </c>
      <c r="AU187" s="4">
        <f t="shared" si="96"/>
        <v>1287007.14754632</v>
      </c>
      <c r="AV187" s="18">
        <f t="shared" si="97"/>
        <v>1</v>
      </c>
      <c r="AW187" s="105"/>
      <c r="AX187" s="103"/>
      <c r="AY187" s="107">
        <f t="shared" si="88"/>
        <v>1287007.14754632</v>
      </c>
      <c r="AZ187" s="7"/>
      <c r="BA187" s="7"/>
      <c r="BB187" s="7"/>
      <c r="BC187" s="7"/>
      <c r="BD187" s="7"/>
      <c r="BE187" s="7"/>
      <c r="BF187" s="7"/>
    </row>
    <row r="188" spans="1:58" x14ac:dyDescent="0.25">
      <c r="A188" s="22" t="s">
        <v>598</v>
      </c>
      <c r="B188" s="23">
        <v>67</v>
      </c>
      <c r="C188" s="22" t="s">
        <v>1675</v>
      </c>
      <c r="D188" s="48">
        <v>670000272</v>
      </c>
      <c r="E188" s="22" t="s">
        <v>1226</v>
      </c>
      <c r="F188" s="22" t="s">
        <v>1504</v>
      </c>
      <c r="I188" s="1" t="s">
        <v>220</v>
      </c>
      <c r="J188" s="33">
        <v>12545</v>
      </c>
      <c r="K188" s="33">
        <f t="shared" si="89"/>
        <v>9421.2961789873298</v>
      </c>
      <c r="L188" s="33">
        <v>832</v>
      </c>
      <c r="M188" s="33">
        <f t="shared" si="90"/>
        <v>1</v>
      </c>
      <c r="N188" s="32">
        <v>0</v>
      </c>
      <c r="O188" s="33" t="s">
        <v>11</v>
      </c>
      <c r="P188" s="33" t="str">
        <f t="shared" si="66"/>
        <v>Faible activité</v>
      </c>
      <c r="Q188" s="36">
        <f t="shared" si="67"/>
        <v>1.0955357142857143</v>
      </c>
      <c r="R188" s="6">
        <f t="shared" si="68"/>
        <v>2</v>
      </c>
      <c r="S188" s="6">
        <f t="shared" si="69"/>
        <v>0</v>
      </c>
      <c r="T188" s="6">
        <f t="shared" si="91"/>
        <v>0.90446428571428572</v>
      </c>
      <c r="U188" s="6">
        <f t="shared" si="70"/>
        <v>2</v>
      </c>
      <c r="V188" s="6">
        <f t="shared" si="71"/>
        <v>1.6801339285714285</v>
      </c>
      <c r="W188" s="6">
        <f t="shared" si="72"/>
        <v>2.4741369047619046</v>
      </c>
      <c r="X188" s="6">
        <f t="shared" si="73"/>
        <v>0</v>
      </c>
      <c r="Y188" s="6">
        <f t="shared" si="92"/>
        <v>0.79400297619047611</v>
      </c>
      <c r="Z188" s="6">
        <f t="shared" si="74"/>
        <v>2.4741369047619046</v>
      </c>
      <c r="AA188" s="4">
        <f t="shared" si="75"/>
        <v>1</v>
      </c>
      <c r="AB188" s="44">
        <f t="shared" si="76"/>
        <v>1</v>
      </c>
      <c r="AC188" s="6">
        <f t="shared" si="77"/>
        <v>0.125</v>
      </c>
      <c r="AD188" s="4">
        <f t="shared" si="93"/>
        <v>0</v>
      </c>
      <c r="AF188" s="4">
        <f t="shared" si="78"/>
        <v>0</v>
      </c>
      <c r="AG188" s="4">
        <f t="shared" si="79"/>
        <v>-100000</v>
      </c>
      <c r="AH188" s="4">
        <f t="shared" si="94"/>
        <v>-100000</v>
      </c>
      <c r="AI188" s="4">
        <f t="shared" si="80"/>
        <v>542169.64285714284</v>
      </c>
      <c r="AJ188" s="4">
        <f t="shared" si="81"/>
        <v>235537.33047321427</v>
      </c>
      <c r="AK188" s="4">
        <f t="shared" si="82"/>
        <v>273849.59999999998</v>
      </c>
      <c r="AL188" s="4">
        <f t="shared" si="83"/>
        <v>42000</v>
      </c>
      <c r="AM188" s="4">
        <f t="shared" si="84"/>
        <v>8969.5249999999996</v>
      </c>
      <c r="AN188" s="4">
        <f t="shared" si="85"/>
        <v>9832.7272727272721</v>
      </c>
      <c r="AO188" s="4">
        <f t="shared" si="86"/>
        <v>0</v>
      </c>
      <c r="AP188" s="4">
        <v>0</v>
      </c>
      <c r="AQ188" s="4">
        <v>0</v>
      </c>
      <c r="AR188" s="4">
        <f t="shared" si="87"/>
        <v>0</v>
      </c>
      <c r="AS188" s="4">
        <f t="shared" si="95"/>
        <v>1112358.8256030844</v>
      </c>
      <c r="AT188" s="4">
        <v>0</v>
      </c>
      <c r="AU188" s="4">
        <f t="shared" si="96"/>
        <v>1112358.8256030844</v>
      </c>
      <c r="AV188" s="18">
        <f t="shared" si="97"/>
        <v>1</v>
      </c>
      <c r="AW188" s="105"/>
      <c r="AX188" s="103"/>
      <c r="AY188" s="107">
        <f t="shared" si="88"/>
        <v>1112358.8256030844</v>
      </c>
      <c r="AZ188" s="7"/>
      <c r="BA188" s="7"/>
      <c r="BB188" s="7"/>
      <c r="BC188" s="7"/>
      <c r="BD188" s="7"/>
      <c r="BE188" s="7"/>
      <c r="BF188" s="7"/>
    </row>
    <row r="189" spans="1:58" x14ac:dyDescent="0.25">
      <c r="A189" s="22" t="s">
        <v>598</v>
      </c>
      <c r="B189" s="23">
        <v>67</v>
      </c>
      <c r="C189" s="22" t="s">
        <v>603</v>
      </c>
      <c r="D189" s="48">
        <v>670000397</v>
      </c>
      <c r="E189" s="22" t="s">
        <v>1228</v>
      </c>
      <c r="F189" s="22" t="s">
        <v>1504</v>
      </c>
      <c r="I189" s="1" t="s">
        <v>219</v>
      </c>
      <c r="J189" s="33">
        <v>29699</v>
      </c>
      <c r="K189" s="33">
        <f t="shared" si="89"/>
        <v>22303.951791131505</v>
      </c>
      <c r="L189" s="33">
        <v>1267</v>
      </c>
      <c r="M189" s="33">
        <f t="shared" si="90"/>
        <v>1</v>
      </c>
      <c r="N189" s="32">
        <v>0</v>
      </c>
      <c r="O189" s="33" t="s">
        <v>11</v>
      </c>
      <c r="P189" s="33" t="str">
        <f t="shared" si="66"/>
        <v/>
      </c>
      <c r="Q189" s="36">
        <f t="shared" si="67"/>
        <v>2.1166071428571431</v>
      </c>
      <c r="R189" s="6">
        <f t="shared" si="68"/>
        <v>3.1799481547619046</v>
      </c>
      <c r="S189" s="6">
        <f t="shared" si="69"/>
        <v>0</v>
      </c>
      <c r="T189" s="6">
        <f t="shared" si="91"/>
        <v>1.0633410119047615</v>
      </c>
      <c r="U189" s="6">
        <f t="shared" si="70"/>
        <v>3.1799481547619046</v>
      </c>
      <c r="V189" s="6">
        <f t="shared" si="71"/>
        <v>3.9775446428571426</v>
      </c>
      <c r="W189" s="6">
        <f t="shared" si="72"/>
        <v>4.7378333333333327</v>
      </c>
      <c r="X189" s="6">
        <f t="shared" si="73"/>
        <v>0</v>
      </c>
      <c r="Y189" s="6">
        <f t="shared" si="92"/>
        <v>0.76028869047619008</v>
      </c>
      <c r="Z189" s="6">
        <f t="shared" si="74"/>
        <v>4.7378333333333327</v>
      </c>
      <c r="AA189" s="4">
        <f t="shared" si="75"/>
        <v>1</v>
      </c>
      <c r="AB189" s="44">
        <f t="shared" si="76"/>
        <v>1</v>
      </c>
      <c r="AC189" s="6">
        <f t="shared" si="77"/>
        <v>0.125</v>
      </c>
      <c r="AD189" s="4">
        <f t="shared" si="93"/>
        <v>0</v>
      </c>
      <c r="AF189" s="4">
        <f t="shared" si="78"/>
        <v>0</v>
      </c>
      <c r="AG189" s="4">
        <f t="shared" si="79"/>
        <v>0</v>
      </c>
      <c r="AH189" s="4">
        <f t="shared" si="94"/>
        <v>0</v>
      </c>
      <c r="AI189" s="4">
        <f t="shared" si="80"/>
        <v>754972.11845238064</v>
      </c>
      <c r="AJ189" s="4">
        <f t="shared" si="81"/>
        <v>225536.1427017856</v>
      </c>
      <c r="AK189" s="4">
        <f t="shared" si="82"/>
        <v>273849.59999999998</v>
      </c>
      <c r="AL189" s="4">
        <f t="shared" si="83"/>
        <v>42000</v>
      </c>
      <c r="AM189" s="4">
        <f t="shared" si="84"/>
        <v>8969.5249999999996</v>
      </c>
      <c r="AN189" s="4">
        <f t="shared" si="85"/>
        <v>14973.636363636364</v>
      </c>
      <c r="AO189" s="4">
        <f t="shared" si="86"/>
        <v>0</v>
      </c>
      <c r="AP189" s="4">
        <v>0</v>
      </c>
      <c r="AQ189" s="4">
        <v>0</v>
      </c>
      <c r="AR189" s="4">
        <f t="shared" si="87"/>
        <v>0</v>
      </c>
      <c r="AS189" s="4">
        <f t="shared" si="95"/>
        <v>1320301.0225178024</v>
      </c>
      <c r="AT189" s="4">
        <v>0</v>
      </c>
      <c r="AU189" s="4">
        <f t="shared" si="96"/>
        <v>1320301.0225178024</v>
      </c>
      <c r="AV189" s="18">
        <f t="shared" si="97"/>
        <v>1</v>
      </c>
      <c r="AW189" s="105"/>
      <c r="AX189" s="103"/>
      <c r="AY189" s="107">
        <f t="shared" si="88"/>
        <v>1320301.0225178024</v>
      </c>
      <c r="AZ189" s="7"/>
      <c r="BA189" s="7"/>
      <c r="BB189" s="7"/>
      <c r="BC189" s="7"/>
      <c r="BD189" s="7"/>
      <c r="BE189" s="7"/>
      <c r="BF189" s="7"/>
    </row>
    <row r="190" spans="1:58" x14ac:dyDescent="0.25">
      <c r="A190" s="22" t="s">
        <v>598</v>
      </c>
      <c r="B190" s="23">
        <v>67</v>
      </c>
      <c r="C190" s="22" t="s">
        <v>1676</v>
      </c>
      <c r="D190" s="48">
        <v>670016237</v>
      </c>
      <c r="E190" s="22" t="s">
        <v>1677</v>
      </c>
      <c r="F190" s="22" t="s">
        <v>1529</v>
      </c>
      <c r="I190" s="1" t="s">
        <v>224</v>
      </c>
      <c r="J190" s="33">
        <v>0</v>
      </c>
      <c r="K190" s="33">
        <f t="shared" si="89"/>
        <v>0</v>
      </c>
      <c r="L190" s="33">
        <v>0</v>
      </c>
      <c r="M190" s="33">
        <f t="shared" si="90"/>
        <v>0</v>
      </c>
      <c r="N190" s="32">
        <v>1</v>
      </c>
      <c r="O190" s="33"/>
      <c r="P190" s="33" t="str">
        <f t="shared" si="66"/>
        <v/>
      </c>
      <c r="Q190" s="36">
        <f t="shared" si="67"/>
        <v>0</v>
      </c>
      <c r="R190" s="6">
        <f t="shared" si="68"/>
        <v>0</v>
      </c>
      <c r="S190" s="6">
        <f t="shared" si="69"/>
        <v>0</v>
      </c>
      <c r="T190" s="6">
        <f t="shared" si="91"/>
        <v>0</v>
      </c>
      <c r="U190" s="6">
        <f t="shared" si="70"/>
        <v>0</v>
      </c>
      <c r="V190" s="6">
        <f t="shared" si="71"/>
        <v>0</v>
      </c>
      <c r="W190" s="6">
        <f t="shared" si="72"/>
        <v>0</v>
      </c>
      <c r="X190" s="6">
        <f t="shared" si="73"/>
        <v>0</v>
      </c>
      <c r="Y190" s="6">
        <f t="shared" si="92"/>
        <v>0</v>
      </c>
      <c r="Z190" s="6">
        <f t="shared" si="74"/>
        <v>0</v>
      </c>
      <c r="AA190" s="4">
        <f t="shared" si="75"/>
        <v>0</v>
      </c>
      <c r="AB190" s="44">
        <f t="shared" si="76"/>
        <v>0</v>
      </c>
      <c r="AC190" s="6">
        <f t="shared" si="77"/>
        <v>0</v>
      </c>
      <c r="AD190" s="4">
        <f t="shared" si="93"/>
        <v>0</v>
      </c>
      <c r="AF190" s="4">
        <f t="shared" si="78"/>
        <v>0</v>
      </c>
      <c r="AG190" s="4">
        <f t="shared" si="79"/>
        <v>0</v>
      </c>
      <c r="AH190" s="4">
        <f t="shared" si="94"/>
        <v>0</v>
      </c>
      <c r="AI190" s="4">
        <f t="shared" si="80"/>
        <v>0</v>
      </c>
      <c r="AJ190" s="4">
        <f t="shared" si="81"/>
        <v>0</v>
      </c>
      <c r="AK190" s="4">
        <f t="shared" si="82"/>
        <v>0</v>
      </c>
      <c r="AL190" s="4">
        <f t="shared" si="83"/>
        <v>0</v>
      </c>
      <c r="AM190" s="4">
        <f t="shared" si="84"/>
        <v>0</v>
      </c>
      <c r="AN190" s="4">
        <f t="shared" si="85"/>
        <v>0</v>
      </c>
      <c r="AO190" s="4">
        <f t="shared" si="86"/>
        <v>0</v>
      </c>
      <c r="AP190" s="4">
        <v>0</v>
      </c>
      <c r="AQ190" s="4">
        <v>0</v>
      </c>
      <c r="AR190" s="4">
        <f t="shared" si="87"/>
        <v>0</v>
      </c>
      <c r="AS190" s="4">
        <f t="shared" si="95"/>
        <v>0</v>
      </c>
      <c r="AT190" s="4">
        <v>0</v>
      </c>
      <c r="AU190" s="4">
        <f t="shared" si="96"/>
        <v>0</v>
      </c>
      <c r="AV190" s="18">
        <f t="shared" si="97"/>
        <v>0</v>
      </c>
      <c r="AW190" s="105"/>
      <c r="AX190" s="103"/>
      <c r="AY190" s="107">
        <f t="shared" si="88"/>
        <v>0</v>
      </c>
      <c r="AZ190" s="7"/>
      <c r="BA190" s="7"/>
      <c r="BB190" s="7"/>
      <c r="BC190" s="7"/>
      <c r="BD190" s="7"/>
      <c r="BE190" s="7"/>
      <c r="BF190" s="7"/>
    </row>
    <row r="191" spans="1:58" x14ac:dyDescent="0.25">
      <c r="A191" s="22" t="s">
        <v>598</v>
      </c>
      <c r="B191" s="23">
        <v>67</v>
      </c>
      <c r="C191" s="22" t="s">
        <v>1678</v>
      </c>
      <c r="D191" s="48">
        <v>670780162</v>
      </c>
      <c r="E191" s="22" t="s">
        <v>1679</v>
      </c>
      <c r="F191" s="22" t="s">
        <v>1529</v>
      </c>
      <c r="I191" s="1" t="s">
        <v>576</v>
      </c>
      <c r="J191" s="33">
        <v>0</v>
      </c>
      <c r="K191" s="33">
        <f t="shared" si="89"/>
        <v>0</v>
      </c>
      <c r="L191" s="33">
        <v>0</v>
      </c>
      <c r="M191" s="33">
        <f t="shared" si="90"/>
        <v>0</v>
      </c>
      <c r="N191" s="32">
        <v>1</v>
      </c>
      <c r="O191" s="33"/>
      <c r="P191" s="33" t="str">
        <f t="shared" si="66"/>
        <v/>
      </c>
      <c r="Q191" s="36">
        <f t="shared" si="67"/>
        <v>0</v>
      </c>
      <c r="R191" s="6">
        <f t="shared" si="68"/>
        <v>0</v>
      </c>
      <c r="S191" s="6">
        <f t="shared" si="69"/>
        <v>0</v>
      </c>
      <c r="T191" s="6">
        <f t="shared" si="91"/>
        <v>0</v>
      </c>
      <c r="U191" s="6">
        <f t="shared" si="70"/>
        <v>0</v>
      </c>
      <c r="V191" s="6">
        <f t="shared" si="71"/>
        <v>0</v>
      </c>
      <c r="W191" s="6">
        <f t="shared" si="72"/>
        <v>0</v>
      </c>
      <c r="X191" s="6">
        <f t="shared" si="73"/>
        <v>0</v>
      </c>
      <c r="Y191" s="6">
        <f t="shared" si="92"/>
        <v>0</v>
      </c>
      <c r="Z191" s="6">
        <f t="shared" si="74"/>
        <v>0</v>
      </c>
      <c r="AA191" s="4">
        <f t="shared" si="75"/>
        <v>0</v>
      </c>
      <c r="AB191" s="44">
        <f t="shared" si="76"/>
        <v>0</v>
      </c>
      <c r="AC191" s="6">
        <f t="shared" si="77"/>
        <v>0</v>
      </c>
      <c r="AD191" s="4">
        <f t="shared" si="93"/>
        <v>0</v>
      </c>
      <c r="AF191" s="4">
        <f t="shared" si="78"/>
        <v>0</v>
      </c>
      <c r="AG191" s="4">
        <f t="shared" si="79"/>
        <v>0</v>
      </c>
      <c r="AH191" s="4">
        <f t="shared" si="94"/>
        <v>0</v>
      </c>
      <c r="AI191" s="4">
        <f t="shared" si="80"/>
        <v>0</v>
      </c>
      <c r="AJ191" s="4">
        <f t="shared" si="81"/>
        <v>0</v>
      </c>
      <c r="AK191" s="4">
        <f t="shared" si="82"/>
        <v>0</v>
      </c>
      <c r="AL191" s="4">
        <f t="shared" si="83"/>
        <v>0</v>
      </c>
      <c r="AM191" s="4">
        <f t="shared" si="84"/>
        <v>0</v>
      </c>
      <c r="AN191" s="4">
        <f t="shared" si="85"/>
        <v>0</v>
      </c>
      <c r="AO191" s="4">
        <f t="shared" si="86"/>
        <v>0</v>
      </c>
      <c r="AP191" s="4">
        <v>0</v>
      </c>
      <c r="AQ191" s="4">
        <v>0</v>
      </c>
      <c r="AR191" s="4">
        <f t="shared" si="87"/>
        <v>0</v>
      </c>
      <c r="AS191" s="4">
        <f t="shared" si="95"/>
        <v>0</v>
      </c>
      <c r="AT191" s="4">
        <v>0</v>
      </c>
      <c r="AU191" s="4">
        <f t="shared" si="96"/>
        <v>0</v>
      </c>
      <c r="AV191" s="18">
        <f t="shared" si="97"/>
        <v>0</v>
      </c>
      <c r="AW191" s="105"/>
      <c r="AX191" s="103"/>
      <c r="AY191" s="107">
        <f t="shared" si="88"/>
        <v>0</v>
      </c>
      <c r="AZ191" s="7"/>
      <c r="BA191" s="7"/>
      <c r="BB191" s="7"/>
      <c r="BC191" s="7"/>
      <c r="BD191" s="7"/>
      <c r="BE191" s="7"/>
      <c r="BF191" s="7"/>
    </row>
    <row r="192" spans="1:58" x14ac:dyDescent="0.25">
      <c r="A192" s="22" t="s">
        <v>598</v>
      </c>
      <c r="B192" s="23">
        <v>67</v>
      </c>
      <c r="C192" s="22" t="s">
        <v>1680</v>
      </c>
      <c r="D192" s="48">
        <v>670780212</v>
      </c>
      <c r="E192" s="22">
        <v>670014604</v>
      </c>
      <c r="F192" s="22" t="s">
        <v>1559</v>
      </c>
      <c r="I192" s="1" t="s">
        <v>1222</v>
      </c>
      <c r="J192" s="33">
        <v>14624</v>
      </c>
      <c r="K192" s="33">
        <f t="shared" si="89"/>
        <v>10982.625374373114</v>
      </c>
      <c r="L192" s="33">
        <v>0</v>
      </c>
      <c r="M192" s="33">
        <f t="shared" si="90"/>
        <v>1</v>
      </c>
      <c r="N192" s="32">
        <v>0</v>
      </c>
      <c r="O192" s="33" t="s">
        <v>16</v>
      </c>
      <c r="P192" s="33" t="str">
        <f t="shared" si="66"/>
        <v/>
      </c>
      <c r="Q192" s="36">
        <f t="shared" si="67"/>
        <v>1.2192857142857143</v>
      </c>
      <c r="R192" s="6">
        <f t="shared" si="68"/>
        <v>0</v>
      </c>
      <c r="S192" s="6">
        <f t="shared" si="69"/>
        <v>0</v>
      </c>
      <c r="T192" s="6">
        <f t="shared" si="91"/>
        <v>0</v>
      </c>
      <c r="U192" s="6">
        <f t="shared" si="70"/>
        <v>1.2192857142857143</v>
      </c>
      <c r="V192" s="6">
        <f t="shared" si="71"/>
        <v>1.9585714285714284</v>
      </c>
      <c r="W192" s="6">
        <f t="shared" si="72"/>
        <v>0</v>
      </c>
      <c r="X192" s="6">
        <f t="shared" si="73"/>
        <v>0</v>
      </c>
      <c r="Y192" s="6">
        <f t="shared" si="92"/>
        <v>0</v>
      </c>
      <c r="Z192" s="6">
        <f t="shared" si="74"/>
        <v>1.9585714285714284</v>
      </c>
      <c r="AA192" s="4">
        <f t="shared" si="75"/>
        <v>0</v>
      </c>
      <c r="AB192" s="44">
        <f t="shared" si="76"/>
        <v>0</v>
      </c>
      <c r="AC192" s="6">
        <f t="shared" si="77"/>
        <v>0</v>
      </c>
      <c r="AD192" s="4">
        <f t="shared" si="93"/>
        <v>0</v>
      </c>
      <c r="AF192" s="4">
        <f t="shared" si="78"/>
        <v>0</v>
      </c>
      <c r="AG192" s="4">
        <f t="shared" si="79"/>
        <v>0</v>
      </c>
      <c r="AH192" s="4">
        <f t="shared" si="94"/>
        <v>0</v>
      </c>
      <c r="AI192" s="4">
        <f t="shared" si="80"/>
        <v>0</v>
      </c>
      <c r="AJ192" s="4">
        <f t="shared" si="81"/>
        <v>0</v>
      </c>
      <c r="AK192" s="4">
        <f t="shared" si="82"/>
        <v>0</v>
      </c>
      <c r="AL192" s="4">
        <f t="shared" si="83"/>
        <v>0</v>
      </c>
      <c r="AM192" s="4">
        <f t="shared" si="84"/>
        <v>0</v>
      </c>
      <c r="AN192" s="4">
        <f t="shared" si="85"/>
        <v>0</v>
      </c>
      <c r="AO192" s="4">
        <f t="shared" si="86"/>
        <v>0</v>
      </c>
      <c r="AP192" s="4">
        <v>0</v>
      </c>
      <c r="AQ192" s="4">
        <v>0</v>
      </c>
      <c r="AR192" s="4">
        <f t="shared" si="87"/>
        <v>0</v>
      </c>
      <c r="AS192" s="4">
        <f t="shared" si="95"/>
        <v>0</v>
      </c>
      <c r="AT192" s="4">
        <v>0</v>
      </c>
      <c r="AU192" s="4">
        <f t="shared" si="96"/>
        <v>0</v>
      </c>
      <c r="AV192" s="18">
        <f t="shared" si="97"/>
        <v>0</v>
      </c>
      <c r="AW192" s="105"/>
      <c r="AX192" s="103"/>
      <c r="AY192" s="107">
        <f t="shared" si="88"/>
        <v>0</v>
      </c>
      <c r="AZ192" s="7"/>
      <c r="BA192" s="7"/>
      <c r="BB192" s="7"/>
      <c r="BC192" s="7"/>
      <c r="BD192" s="7"/>
      <c r="BE192" s="7"/>
      <c r="BF192" s="7"/>
    </row>
    <row r="193" spans="1:58" x14ac:dyDescent="0.25">
      <c r="A193" s="22" t="s">
        <v>598</v>
      </c>
      <c r="B193" s="23">
        <v>67</v>
      </c>
      <c r="C193" s="22" t="s">
        <v>1681</v>
      </c>
      <c r="D193" s="48">
        <v>670783273</v>
      </c>
      <c r="E193" s="22" t="s">
        <v>1220</v>
      </c>
      <c r="F193" s="22" t="s">
        <v>1504</v>
      </c>
      <c r="G193" s="1">
        <v>1</v>
      </c>
      <c r="H193" s="1" t="s">
        <v>2312</v>
      </c>
      <c r="I193" s="1" t="s">
        <v>223</v>
      </c>
      <c r="J193" s="33">
        <v>71791</v>
      </c>
      <c r="K193" s="33">
        <f t="shared" si="89"/>
        <v>53915.047746965276</v>
      </c>
      <c r="L193" s="33">
        <v>0</v>
      </c>
      <c r="M193" s="33">
        <f t="shared" si="90"/>
        <v>1</v>
      </c>
      <c r="N193" s="32">
        <v>0</v>
      </c>
      <c r="O193" s="43" t="s">
        <v>1534</v>
      </c>
      <c r="P193" s="33" t="str">
        <f t="shared" si="66"/>
        <v/>
      </c>
      <c r="Q193" s="36">
        <f t="shared" si="67"/>
        <v>4.6220833333333333</v>
      </c>
      <c r="R193" s="6">
        <f t="shared" si="68"/>
        <v>0</v>
      </c>
      <c r="S193" s="6">
        <f t="shared" si="69"/>
        <v>0</v>
      </c>
      <c r="T193" s="6">
        <f t="shared" si="91"/>
        <v>0</v>
      </c>
      <c r="U193" s="6">
        <f t="shared" si="70"/>
        <v>4.6220833333333333</v>
      </c>
      <c r="V193" s="6">
        <f t="shared" si="71"/>
        <v>9.6148660714285707</v>
      </c>
      <c r="W193" s="6">
        <f t="shared" si="72"/>
        <v>0</v>
      </c>
      <c r="X193" s="6">
        <f t="shared" si="73"/>
        <v>0</v>
      </c>
      <c r="Y193" s="6">
        <f t="shared" si="92"/>
        <v>0</v>
      </c>
      <c r="Z193" s="6">
        <f t="shared" si="74"/>
        <v>9.6148660714285707</v>
      </c>
      <c r="AA193" s="4">
        <f t="shared" si="75"/>
        <v>0</v>
      </c>
      <c r="AB193" s="44">
        <f t="shared" si="76"/>
        <v>0</v>
      </c>
      <c r="AC193" s="6">
        <f t="shared" si="77"/>
        <v>0</v>
      </c>
      <c r="AD193" s="4">
        <f t="shared" si="93"/>
        <v>0</v>
      </c>
      <c r="AF193" s="4">
        <f t="shared" si="78"/>
        <v>0</v>
      </c>
      <c r="AG193" s="4">
        <f t="shared" si="79"/>
        <v>0</v>
      </c>
      <c r="AH193" s="4">
        <f t="shared" si="94"/>
        <v>0</v>
      </c>
      <c r="AI193" s="4">
        <f t="shared" si="80"/>
        <v>0</v>
      </c>
      <c r="AJ193" s="4">
        <f t="shared" si="81"/>
        <v>0</v>
      </c>
      <c r="AK193" s="4">
        <f t="shared" si="82"/>
        <v>0</v>
      </c>
      <c r="AL193" s="4">
        <f t="shared" si="83"/>
        <v>0</v>
      </c>
      <c r="AM193" s="4">
        <f t="shared" si="84"/>
        <v>0</v>
      </c>
      <c r="AN193" s="4">
        <f t="shared" si="85"/>
        <v>0</v>
      </c>
      <c r="AO193" s="4">
        <f t="shared" si="86"/>
        <v>0</v>
      </c>
      <c r="AP193" s="4">
        <v>0</v>
      </c>
      <c r="AQ193" s="4">
        <v>0</v>
      </c>
      <c r="AR193" s="4">
        <f t="shared" si="87"/>
        <v>0</v>
      </c>
      <c r="AS193" s="4">
        <f t="shared" si="95"/>
        <v>0</v>
      </c>
      <c r="AT193" s="4">
        <v>0</v>
      </c>
      <c r="AU193" s="4">
        <f t="shared" si="96"/>
        <v>0</v>
      </c>
      <c r="AV193" s="18">
        <f t="shared" si="97"/>
        <v>0</v>
      </c>
      <c r="AW193" s="105"/>
      <c r="AX193" s="103"/>
      <c r="AY193" s="107">
        <f t="shared" si="88"/>
        <v>0</v>
      </c>
      <c r="AZ193" s="7"/>
      <c r="BA193" s="7"/>
      <c r="BB193" s="7"/>
      <c r="BC193" s="7"/>
      <c r="BD193" s="7"/>
      <c r="BE193" s="7"/>
      <c r="BF193" s="7"/>
    </row>
    <row r="194" spans="1:58" x14ac:dyDescent="0.25">
      <c r="A194" s="22" t="s">
        <v>598</v>
      </c>
      <c r="B194" s="23">
        <v>68</v>
      </c>
      <c r="C194" s="22" t="s">
        <v>1682</v>
      </c>
      <c r="D194" s="48">
        <v>680000197</v>
      </c>
      <c r="E194" s="22" t="s">
        <v>1683</v>
      </c>
      <c r="F194" s="22" t="s">
        <v>1529</v>
      </c>
      <c r="I194" s="1" t="s">
        <v>218</v>
      </c>
      <c r="J194" s="33">
        <v>0</v>
      </c>
      <c r="K194" s="33">
        <f t="shared" si="89"/>
        <v>0</v>
      </c>
      <c r="L194" s="33">
        <v>0</v>
      </c>
      <c r="M194" s="33">
        <f t="shared" si="90"/>
        <v>0</v>
      </c>
      <c r="N194" s="32">
        <v>1</v>
      </c>
      <c r="O194" s="33"/>
      <c r="P194" s="33" t="str">
        <f t="shared" si="66"/>
        <v/>
      </c>
      <c r="Q194" s="36">
        <f t="shared" si="67"/>
        <v>0</v>
      </c>
      <c r="R194" s="6">
        <f t="shared" si="68"/>
        <v>0</v>
      </c>
      <c r="S194" s="6">
        <f t="shared" si="69"/>
        <v>0</v>
      </c>
      <c r="T194" s="6">
        <f t="shared" si="91"/>
        <v>0</v>
      </c>
      <c r="U194" s="6">
        <f t="shared" si="70"/>
        <v>0</v>
      </c>
      <c r="V194" s="6">
        <f t="shared" si="71"/>
        <v>0</v>
      </c>
      <c r="W194" s="6">
        <f t="shared" si="72"/>
        <v>0</v>
      </c>
      <c r="X194" s="6">
        <f t="shared" si="73"/>
        <v>0</v>
      </c>
      <c r="Y194" s="6">
        <f t="shared" si="92"/>
        <v>0</v>
      </c>
      <c r="Z194" s="6">
        <f t="shared" si="74"/>
        <v>0</v>
      </c>
      <c r="AA194" s="4">
        <f t="shared" si="75"/>
        <v>0</v>
      </c>
      <c r="AB194" s="44">
        <f t="shared" si="76"/>
        <v>0</v>
      </c>
      <c r="AC194" s="6">
        <f t="shared" si="77"/>
        <v>0</v>
      </c>
      <c r="AD194" s="4">
        <f t="shared" si="93"/>
        <v>0</v>
      </c>
      <c r="AF194" s="4">
        <f t="shared" si="78"/>
        <v>0</v>
      </c>
      <c r="AG194" s="4">
        <f t="shared" si="79"/>
        <v>0</v>
      </c>
      <c r="AH194" s="4">
        <f t="shared" si="94"/>
        <v>0</v>
      </c>
      <c r="AI194" s="4">
        <f t="shared" si="80"/>
        <v>0</v>
      </c>
      <c r="AJ194" s="4">
        <f t="shared" si="81"/>
        <v>0</v>
      </c>
      <c r="AK194" s="4">
        <f t="shared" si="82"/>
        <v>0</v>
      </c>
      <c r="AL194" s="4">
        <f t="shared" si="83"/>
        <v>0</v>
      </c>
      <c r="AM194" s="4">
        <f t="shared" si="84"/>
        <v>0</v>
      </c>
      <c r="AN194" s="4">
        <f t="shared" si="85"/>
        <v>0</v>
      </c>
      <c r="AO194" s="4">
        <f t="shared" si="86"/>
        <v>0</v>
      </c>
      <c r="AP194" s="4">
        <v>0</v>
      </c>
      <c r="AQ194" s="4">
        <v>0</v>
      </c>
      <c r="AR194" s="4">
        <f t="shared" si="87"/>
        <v>0</v>
      </c>
      <c r="AS194" s="4">
        <f t="shared" si="95"/>
        <v>0</v>
      </c>
      <c r="AT194" s="4">
        <v>0</v>
      </c>
      <c r="AU194" s="4">
        <f t="shared" si="96"/>
        <v>0</v>
      </c>
      <c r="AV194" s="18">
        <f t="shared" si="97"/>
        <v>0</v>
      </c>
      <c r="AW194" s="105"/>
      <c r="AX194" s="103"/>
      <c r="AY194" s="107">
        <f t="shared" si="88"/>
        <v>0</v>
      </c>
      <c r="AZ194" s="7"/>
      <c r="BA194" s="7"/>
      <c r="BB194" s="7"/>
      <c r="BC194" s="7"/>
      <c r="BD194" s="7"/>
      <c r="BE194" s="7"/>
      <c r="BF194" s="7"/>
    </row>
    <row r="195" spans="1:58" x14ac:dyDescent="0.25">
      <c r="A195" s="22" t="s">
        <v>598</v>
      </c>
      <c r="B195" s="23">
        <v>68</v>
      </c>
      <c r="C195" s="22" t="s">
        <v>1684</v>
      </c>
      <c r="D195" s="48">
        <v>680000320</v>
      </c>
      <c r="E195" s="22" t="s">
        <v>1685</v>
      </c>
      <c r="F195" s="22" t="s">
        <v>1529</v>
      </c>
      <c r="I195" s="1" t="s">
        <v>214</v>
      </c>
      <c r="J195" s="33">
        <v>0</v>
      </c>
      <c r="K195" s="33">
        <f t="shared" si="89"/>
        <v>0</v>
      </c>
      <c r="L195" s="33">
        <v>0</v>
      </c>
      <c r="M195" s="33">
        <f t="shared" si="90"/>
        <v>0</v>
      </c>
      <c r="N195" s="32">
        <v>1</v>
      </c>
      <c r="O195" s="33"/>
      <c r="P195" s="33" t="str">
        <f t="shared" si="66"/>
        <v/>
      </c>
      <c r="Q195" s="36">
        <f t="shared" si="67"/>
        <v>0</v>
      </c>
      <c r="R195" s="6">
        <f t="shared" si="68"/>
        <v>0</v>
      </c>
      <c r="S195" s="6">
        <f t="shared" si="69"/>
        <v>0</v>
      </c>
      <c r="T195" s="6">
        <f t="shared" si="91"/>
        <v>0</v>
      </c>
      <c r="U195" s="6">
        <f t="shared" si="70"/>
        <v>0</v>
      </c>
      <c r="V195" s="6">
        <f t="shared" si="71"/>
        <v>0</v>
      </c>
      <c r="W195" s="6">
        <f t="shared" si="72"/>
        <v>0</v>
      </c>
      <c r="X195" s="6">
        <f t="shared" si="73"/>
        <v>0</v>
      </c>
      <c r="Y195" s="6">
        <f t="shared" si="92"/>
        <v>0</v>
      </c>
      <c r="Z195" s="6">
        <f t="shared" si="74"/>
        <v>0</v>
      </c>
      <c r="AA195" s="4">
        <f t="shared" si="75"/>
        <v>0</v>
      </c>
      <c r="AB195" s="44">
        <f t="shared" si="76"/>
        <v>0</v>
      </c>
      <c r="AC195" s="6">
        <f t="shared" si="77"/>
        <v>0</v>
      </c>
      <c r="AD195" s="4">
        <f t="shared" si="93"/>
        <v>0</v>
      </c>
      <c r="AF195" s="4">
        <f t="shared" si="78"/>
        <v>0</v>
      </c>
      <c r="AG195" s="4">
        <f t="shared" si="79"/>
        <v>0</v>
      </c>
      <c r="AH195" s="4">
        <f t="shared" si="94"/>
        <v>0</v>
      </c>
      <c r="AI195" s="4">
        <f t="shared" si="80"/>
        <v>0</v>
      </c>
      <c r="AJ195" s="4">
        <f t="shared" si="81"/>
        <v>0</v>
      </c>
      <c r="AK195" s="4">
        <f t="shared" si="82"/>
        <v>0</v>
      </c>
      <c r="AL195" s="4">
        <f t="shared" si="83"/>
        <v>0</v>
      </c>
      <c r="AM195" s="4">
        <f t="shared" si="84"/>
        <v>0</v>
      </c>
      <c r="AN195" s="4">
        <f t="shared" si="85"/>
        <v>0</v>
      </c>
      <c r="AO195" s="4">
        <f t="shared" si="86"/>
        <v>0</v>
      </c>
      <c r="AP195" s="4">
        <v>0</v>
      </c>
      <c r="AQ195" s="4">
        <v>0</v>
      </c>
      <c r="AR195" s="4">
        <f t="shared" si="87"/>
        <v>0</v>
      </c>
      <c r="AS195" s="4">
        <f t="shared" si="95"/>
        <v>0</v>
      </c>
      <c r="AT195" s="4">
        <v>0</v>
      </c>
      <c r="AU195" s="4">
        <f t="shared" si="96"/>
        <v>0</v>
      </c>
      <c r="AV195" s="18">
        <f t="shared" si="97"/>
        <v>0</v>
      </c>
      <c r="AW195" s="105"/>
      <c r="AX195" s="103"/>
      <c r="AY195" s="107">
        <f t="shared" si="88"/>
        <v>0</v>
      </c>
      <c r="AZ195" s="7"/>
      <c r="BA195" s="7"/>
      <c r="BB195" s="7"/>
      <c r="BC195" s="7"/>
      <c r="BD195" s="7"/>
      <c r="BE195" s="7"/>
      <c r="BF195" s="7"/>
    </row>
    <row r="196" spans="1:58" x14ac:dyDescent="0.25">
      <c r="A196" s="22" t="s">
        <v>598</v>
      </c>
      <c r="B196" s="23">
        <v>68</v>
      </c>
      <c r="C196" s="22" t="s">
        <v>1686</v>
      </c>
      <c r="D196" s="48">
        <v>680000544</v>
      </c>
      <c r="E196" s="22" t="s">
        <v>1229</v>
      </c>
      <c r="F196" s="22" t="s">
        <v>1504</v>
      </c>
      <c r="I196" s="1" t="s">
        <v>217</v>
      </c>
      <c r="J196" s="33">
        <v>15711</v>
      </c>
      <c r="K196" s="33">
        <f t="shared" si="89"/>
        <v>11798.962476530087</v>
      </c>
      <c r="L196" s="33">
        <v>0</v>
      </c>
      <c r="M196" s="33">
        <f t="shared" si="90"/>
        <v>1</v>
      </c>
      <c r="N196" s="32">
        <v>0</v>
      </c>
      <c r="O196" s="33" t="s">
        <v>16</v>
      </c>
      <c r="P196" s="33" t="str">
        <f t="shared" si="66"/>
        <v/>
      </c>
      <c r="Q196" s="36">
        <f t="shared" si="67"/>
        <v>1.2839880952380953</v>
      </c>
      <c r="R196" s="6">
        <f t="shared" si="68"/>
        <v>0</v>
      </c>
      <c r="S196" s="6">
        <f t="shared" si="69"/>
        <v>0</v>
      </c>
      <c r="T196" s="6">
        <f t="shared" si="91"/>
        <v>0</v>
      </c>
      <c r="U196" s="6">
        <f t="shared" si="70"/>
        <v>1.2839880952380953</v>
      </c>
      <c r="V196" s="6">
        <f t="shared" si="71"/>
        <v>2.1041517857142855</v>
      </c>
      <c r="W196" s="6">
        <f t="shared" si="72"/>
        <v>0</v>
      </c>
      <c r="X196" s="6">
        <f t="shared" si="73"/>
        <v>0</v>
      </c>
      <c r="Y196" s="6">
        <f t="shared" si="92"/>
        <v>0</v>
      </c>
      <c r="Z196" s="6">
        <f t="shared" si="74"/>
        <v>2.1041517857142855</v>
      </c>
      <c r="AA196" s="4">
        <f t="shared" si="75"/>
        <v>0</v>
      </c>
      <c r="AB196" s="44">
        <f t="shared" si="76"/>
        <v>0</v>
      </c>
      <c r="AC196" s="6">
        <f t="shared" si="77"/>
        <v>0</v>
      </c>
      <c r="AD196" s="4">
        <f t="shared" si="93"/>
        <v>0</v>
      </c>
      <c r="AF196" s="4">
        <f t="shared" si="78"/>
        <v>0</v>
      </c>
      <c r="AG196" s="4">
        <f t="shared" si="79"/>
        <v>0</v>
      </c>
      <c r="AH196" s="4">
        <f t="shared" si="94"/>
        <v>0</v>
      </c>
      <c r="AI196" s="4">
        <f t="shared" si="80"/>
        <v>0</v>
      </c>
      <c r="AJ196" s="4">
        <f t="shared" si="81"/>
        <v>0</v>
      </c>
      <c r="AK196" s="4">
        <f t="shared" si="82"/>
        <v>0</v>
      </c>
      <c r="AL196" s="4">
        <f t="shared" si="83"/>
        <v>0</v>
      </c>
      <c r="AM196" s="4">
        <f t="shared" si="84"/>
        <v>0</v>
      </c>
      <c r="AN196" s="4">
        <f t="shared" si="85"/>
        <v>0</v>
      </c>
      <c r="AO196" s="4">
        <f t="shared" si="86"/>
        <v>0</v>
      </c>
      <c r="AP196" s="4">
        <v>0</v>
      </c>
      <c r="AQ196" s="4">
        <v>0</v>
      </c>
      <c r="AR196" s="4">
        <f t="shared" si="87"/>
        <v>0</v>
      </c>
      <c r="AS196" s="4">
        <f t="shared" si="95"/>
        <v>0</v>
      </c>
      <c r="AT196" s="4">
        <v>0</v>
      </c>
      <c r="AU196" s="4">
        <f t="shared" si="96"/>
        <v>0</v>
      </c>
      <c r="AV196" s="18">
        <f t="shared" si="97"/>
        <v>0</v>
      </c>
      <c r="AW196" s="105"/>
      <c r="AX196" s="103"/>
      <c r="AY196" s="107">
        <f t="shared" si="88"/>
        <v>0</v>
      </c>
      <c r="AZ196" s="7"/>
      <c r="BA196" s="7"/>
      <c r="BB196" s="7"/>
      <c r="BC196" s="7"/>
      <c r="BD196" s="7"/>
      <c r="BE196" s="7"/>
      <c r="BF196" s="7"/>
    </row>
    <row r="197" spans="1:58" x14ac:dyDescent="0.25">
      <c r="A197" s="22" t="s">
        <v>598</v>
      </c>
      <c r="B197" s="23">
        <v>68</v>
      </c>
      <c r="C197" s="22" t="s">
        <v>604</v>
      </c>
      <c r="D197" s="48">
        <v>680000601</v>
      </c>
      <c r="E197" s="22" t="s">
        <v>1231</v>
      </c>
      <c r="F197" s="22" t="s">
        <v>1504</v>
      </c>
      <c r="I197" s="1" t="s">
        <v>216</v>
      </c>
      <c r="J197" s="33">
        <v>15407</v>
      </c>
      <c r="K197" s="33">
        <f t="shared" si="89"/>
        <v>11570.658447959968</v>
      </c>
      <c r="L197" s="33">
        <v>0</v>
      </c>
      <c r="M197" s="33">
        <f t="shared" si="90"/>
        <v>1</v>
      </c>
      <c r="N197" s="32">
        <v>0</v>
      </c>
      <c r="O197" s="33" t="s">
        <v>16</v>
      </c>
      <c r="P197" s="33" t="str">
        <f t="shared" si="66"/>
        <v/>
      </c>
      <c r="Q197" s="36">
        <f t="shared" si="67"/>
        <v>1.2658928571428572</v>
      </c>
      <c r="R197" s="6">
        <f t="shared" si="68"/>
        <v>0</v>
      </c>
      <c r="S197" s="6">
        <f t="shared" si="69"/>
        <v>0</v>
      </c>
      <c r="T197" s="6">
        <f t="shared" si="91"/>
        <v>0</v>
      </c>
      <c r="U197" s="6">
        <f t="shared" si="70"/>
        <v>1.2658928571428572</v>
      </c>
      <c r="V197" s="6">
        <f t="shared" si="71"/>
        <v>2.0634375</v>
      </c>
      <c r="W197" s="6">
        <f t="shared" si="72"/>
        <v>0</v>
      </c>
      <c r="X197" s="6">
        <f t="shared" si="73"/>
        <v>0</v>
      </c>
      <c r="Y197" s="6">
        <f t="shared" si="92"/>
        <v>0</v>
      </c>
      <c r="Z197" s="6">
        <f t="shared" si="74"/>
        <v>2.0634375</v>
      </c>
      <c r="AA197" s="4">
        <f t="shared" si="75"/>
        <v>0</v>
      </c>
      <c r="AB197" s="44">
        <f t="shared" si="76"/>
        <v>0</v>
      </c>
      <c r="AC197" s="6">
        <f t="shared" si="77"/>
        <v>0</v>
      </c>
      <c r="AD197" s="4">
        <f t="shared" si="93"/>
        <v>0</v>
      </c>
      <c r="AF197" s="4">
        <f t="shared" si="78"/>
        <v>0</v>
      </c>
      <c r="AG197" s="4">
        <f t="shared" si="79"/>
        <v>0</v>
      </c>
      <c r="AH197" s="4">
        <f t="shared" si="94"/>
        <v>0</v>
      </c>
      <c r="AI197" s="4">
        <f t="shared" si="80"/>
        <v>0</v>
      </c>
      <c r="AJ197" s="4">
        <f t="shared" si="81"/>
        <v>0</v>
      </c>
      <c r="AK197" s="4">
        <f t="shared" si="82"/>
        <v>0</v>
      </c>
      <c r="AL197" s="4">
        <f t="shared" si="83"/>
        <v>0</v>
      </c>
      <c r="AM197" s="4">
        <f t="shared" si="84"/>
        <v>0</v>
      </c>
      <c r="AN197" s="4">
        <f t="shared" si="85"/>
        <v>0</v>
      </c>
      <c r="AO197" s="4">
        <f t="shared" si="86"/>
        <v>0</v>
      </c>
      <c r="AP197" s="4">
        <v>0</v>
      </c>
      <c r="AQ197" s="4">
        <v>0</v>
      </c>
      <c r="AR197" s="4">
        <f t="shared" si="87"/>
        <v>0</v>
      </c>
      <c r="AS197" s="4">
        <f t="shared" si="95"/>
        <v>0</v>
      </c>
      <c r="AT197" s="4">
        <v>0</v>
      </c>
      <c r="AU197" s="4">
        <f t="shared" si="96"/>
        <v>0</v>
      </c>
      <c r="AV197" s="18">
        <f t="shared" si="97"/>
        <v>0</v>
      </c>
      <c r="AW197" s="105"/>
      <c r="AX197" s="103"/>
      <c r="AY197" s="107">
        <f t="shared" si="88"/>
        <v>0</v>
      </c>
      <c r="AZ197" s="7"/>
      <c r="BA197" s="7"/>
      <c r="BB197" s="7"/>
      <c r="BC197" s="7"/>
      <c r="BD197" s="7"/>
      <c r="BE197" s="7"/>
      <c r="BF197" s="7"/>
    </row>
    <row r="198" spans="1:58" x14ac:dyDescent="0.25">
      <c r="A198" s="22" t="s">
        <v>598</v>
      </c>
      <c r="B198" s="23">
        <v>68</v>
      </c>
      <c r="C198" s="22" t="s">
        <v>1687</v>
      </c>
      <c r="D198" s="48">
        <v>680000627</v>
      </c>
      <c r="E198" s="22" t="s">
        <v>1232</v>
      </c>
      <c r="F198" s="22" t="s">
        <v>1504</v>
      </c>
      <c r="I198" s="1" t="s">
        <v>215</v>
      </c>
      <c r="J198" s="33">
        <v>13658</v>
      </c>
      <c r="K198" s="33">
        <f t="shared" si="89"/>
        <v>10257.1592835878</v>
      </c>
      <c r="L198" s="33">
        <v>0</v>
      </c>
      <c r="M198" s="33">
        <f t="shared" si="90"/>
        <v>1</v>
      </c>
      <c r="N198" s="32">
        <v>0</v>
      </c>
      <c r="O198" s="33" t="s">
        <v>16</v>
      </c>
      <c r="P198" s="33" t="str">
        <f t="shared" ref="P198:P261" si="98">IFERROR(IF(AND(O198="SMUR seul",sorties_SMUR&lt;3000),"Faible activité",IF(AND(O198="SU Seul",Passages_SU_exDG&lt;12000),"Faible activité",IF(AND(O198="SU SMUR",(Passages_SU_exDG+sorties_SMUR*7)&lt;(12000*2)),"Faible activité",""))),"")</f>
        <v/>
      </c>
      <c r="Q198" s="36">
        <f t="shared" ref="Q198:Q261" si="99">IF(Passages_SU_exDG&gt;0,MAX(1,(58.6+0.01*Passages_SU_exDG)/168),0)</f>
        <v>1.1617857142857144</v>
      </c>
      <c r="R198" s="6">
        <f t="shared" ref="R198:R261" si="100">IF(AND(Passages_SU_exDG&gt;0,sorties_SMUR&gt;0),MAX(2,(127.8+0.0107*Passages_SU_exDG+0.06997*sorties_SMUR)/168),0)</f>
        <v>0</v>
      </c>
      <c r="S198" s="6">
        <f t="shared" ref="S198:S261" si="101">IF(AND(sorties_SMUR&gt;0,Passages_SU_exDG=0),MAX(1,1+(ROUNDUP((sorties_SMUR-1749)/750,0)*1/3)),0)</f>
        <v>0</v>
      </c>
      <c r="T198" s="6">
        <f t="shared" si="91"/>
        <v>0</v>
      </c>
      <c r="U198" s="6">
        <f t="shared" ref="U198:U261" si="102">IF(O198="SU seul",Q198,IF(O198="SU SMUR",R198,S198))</f>
        <v>1.1617857142857144</v>
      </c>
      <c r="V198" s="6">
        <f t="shared" ref="V198:V261" si="103">IF(Passages_SU_exDG&gt;0,MAX(1,(0.0225*Passages_SU_exDG)/168),0)</f>
        <v>1.8291964285714286</v>
      </c>
      <c r="W198" s="6">
        <f t="shared" ref="W198:W261" si="104">IF(AND(Passages_SU_exDG&gt;0,sorties_SMUR&gt;0),MAX(2,(73.3+0.019*Passages_SU_exDG+0.125*sorties_SMUR)/168),0)</f>
        <v>0</v>
      </c>
      <c r="X198" s="6">
        <f t="shared" ref="X198:X261" si="105">IF(AND(sorties_SMUR&gt;0,Passages_SU_exDG=0),MAX(1,1+(ROUNDUP((sorties_SMUR-1749)/750,0)*1/3)),0)</f>
        <v>0</v>
      </c>
      <c r="Y198" s="6">
        <f t="shared" si="92"/>
        <v>0</v>
      </c>
      <c r="Z198" s="6">
        <f t="shared" ref="Z198:Z261" si="106">IF(O198="SU seul",V198,IF(O198="SU SMUR",W198,X198))</f>
        <v>1.8291964285714286</v>
      </c>
      <c r="AA198" s="4">
        <f t="shared" ref="AA198:AA261" si="107">IF(sorties_SMUR&gt;0,MAX(1,1+(ROUNDUP((sorties_SMUR-1749)/750,0)*1/3)),0)</f>
        <v>0</v>
      </c>
      <c r="AB198" s="44">
        <f t="shared" ref="AB198:AB261" si="108">IF(sorties_SMUR&gt;0,ROUNDUP(AA198,0),0)</f>
        <v>0</v>
      </c>
      <c r="AC198" s="6">
        <f t="shared" ref="AC198:AC261" si="109">IF(sorties_SMUR&gt;0,Conducteurs_SMUR*0.125,0)</f>
        <v>0</v>
      </c>
      <c r="AD198" s="4">
        <f t="shared" si="93"/>
        <v>0</v>
      </c>
      <c r="AF198" s="4">
        <f t="shared" ref="AF198:AF261" si="110">IF(AND(P198="Faible activité",Passages_SU_exDG=0),Med_exDG*(660000-710000),0)</f>
        <v>0</v>
      </c>
      <c r="AG198" s="4">
        <f t="shared" ref="AG198:AG261" si="111">IF(AND(P198="Faible activité",Passages_SU_exDG&gt;0,sorties_SMUR&gt;0),Med_exDG*(660000-710000),0)</f>
        <v>0</v>
      </c>
      <c r="AH198" s="4">
        <f t="shared" si="94"/>
        <v>0</v>
      </c>
      <c r="AI198" s="4">
        <f t="shared" ref="AI198:AI261" si="112">+T198*$AI$3+AH198</f>
        <v>0</v>
      </c>
      <c r="AJ198" s="4">
        <f t="shared" ref="AJ198:AJ261" si="113">+Y198*$AJ$3</f>
        <v>0</v>
      </c>
      <c r="AK198" s="4">
        <f t="shared" ref="AK198:AK261" si="114">+AA198*$AK$3</f>
        <v>0</v>
      </c>
      <c r="AL198" s="4">
        <f t="shared" ref="AL198:AL261" si="115">+AB198*$AL$3</f>
        <v>0</v>
      </c>
      <c r="AM198" s="4">
        <f t="shared" ref="AM198:AM261" si="116">+AC198*$AM$3</f>
        <v>0</v>
      </c>
      <c r="AN198" s="4">
        <f t="shared" ref="AN198:AN261" si="117">+L198*$AN$3</f>
        <v>0</v>
      </c>
      <c r="AO198" s="4">
        <f t="shared" ref="AO198:AO261" si="118">IF(AB198&gt;=2,sorties_SMUR*$AO$3,0)</f>
        <v>0</v>
      </c>
      <c r="AP198" s="4">
        <v>0</v>
      </c>
      <c r="AQ198" s="4">
        <v>0</v>
      </c>
      <c r="AR198" s="4">
        <f t="shared" ref="AR198:AR261" si="119">IF((AD198+AE198)&gt;0,sorties_SMUR*$AR$3,0)</f>
        <v>0</v>
      </c>
      <c r="AS198" s="4">
        <f t="shared" si="95"/>
        <v>0</v>
      </c>
      <c r="AT198" s="4">
        <v>0</v>
      </c>
      <c r="AU198" s="4">
        <f t="shared" si="96"/>
        <v>0</v>
      </c>
      <c r="AV198" s="18">
        <f t="shared" si="97"/>
        <v>0</v>
      </c>
      <c r="AW198" s="105"/>
      <c r="AX198" s="103"/>
      <c r="AY198" s="107">
        <f t="shared" ref="AY198:AY261" si="120">+AU198+AW198</f>
        <v>0</v>
      </c>
      <c r="AZ198" s="7"/>
      <c r="BA198" s="7"/>
      <c r="BB198" s="7"/>
      <c r="BC198" s="7"/>
      <c r="BD198" s="7"/>
      <c r="BE198" s="7"/>
      <c r="BF198" s="7"/>
    </row>
    <row r="199" spans="1:58" x14ac:dyDescent="0.25">
      <c r="A199" s="22" t="s">
        <v>598</v>
      </c>
      <c r="B199" s="23">
        <v>68</v>
      </c>
      <c r="C199" s="22" t="s">
        <v>1688</v>
      </c>
      <c r="D199" s="48">
        <v>680000684</v>
      </c>
      <c r="E199" s="22" t="s">
        <v>1234</v>
      </c>
      <c r="F199" s="22" t="s">
        <v>1504</v>
      </c>
      <c r="I199" s="1" t="s">
        <v>213</v>
      </c>
      <c r="J199" s="33">
        <v>46870</v>
      </c>
      <c r="K199" s="33">
        <f t="shared" ref="K199:K262" si="121">0.751000093980656*J199</f>
        <v>35199.37440487335</v>
      </c>
      <c r="L199" s="33">
        <v>2711</v>
      </c>
      <c r="M199" s="33">
        <f t="shared" ref="M199:M262" si="122">IF(OR(J199&gt;0,L199&gt;0),1,0)</f>
        <v>1</v>
      </c>
      <c r="N199" s="32">
        <v>0</v>
      </c>
      <c r="O199" s="33" t="s">
        <v>11</v>
      </c>
      <c r="P199" s="33" t="str">
        <f t="shared" si="98"/>
        <v/>
      </c>
      <c r="Q199" s="36">
        <f t="shared" si="99"/>
        <v>3.1386904761904759</v>
      </c>
      <c r="R199" s="6">
        <f t="shared" si="100"/>
        <v>4.8749861309523812</v>
      </c>
      <c r="S199" s="6">
        <f t="shared" si="101"/>
        <v>0</v>
      </c>
      <c r="T199" s="6">
        <f t="shared" ref="T199:T262" si="123">IF(O199="SU seul",0,IF(O199="SMUR seul",S199,R199-Q199))</f>
        <v>1.7362956547619053</v>
      </c>
      <c r="U199" s="6">
        <f t="shared" si="102"/>
        <v>4.8749861309523812</v>
      </c>
      <c r="V199" s="6">
        <f t="shared" si="103"/>
        <v>6.2772321428571427</v>
      </c>
      <c r="W199" s="6">
        <f t="shared" si="104"/>
        <v>7.7541964285714284</v>
      </c>
      <c r="X199" s="6">
        <f t="shared" si="105"/>
        <v>0</v>
      </c>
      <c r="Y199" s="6">
        <f t="shared" ref="Y199:Y262" si="124">IF(O199="SU seul",0,IF(O199="SMUR seul",X199,W199-V199))</f>
        <v>1.4769642857142857</v>
      </c>
      <c r="Z199" s="6">
        <f t="shared" si="106"/>
        <v>7.7541964285714284</v>
      </c>
      <c r="AA199" s="4">
        <f t="shared" si="107"/>
        <v>1.6666666666666665</v>
      </c>
      <c r="AB199" s="44">
        <f t="shared" si="108"/>
        <v>2</v>
      </c>
      <c r="AC199" s="6">
        <f t="shared" si="109"/>
        <v>0.20833333333333331</v>
      </c>
      <c r="AD199" s="4">
        <f t="shared" ref="AD199:AD262" si="125">IF(AB199&gt;2,1,0)</f>
        <v>0</v>
      </c>
      <c r="AF199" s="4">
        <f t="shared" si="110"/>
        <v>0</v>
      </c>
      <c r="AG199" s="4">
        <f t="shared" si="111"/>
        <v>0</v>
      </c>
      <c r="AH199" s="4">
        <f t="shared" ref="AH199:AH262" si="126">AF199+IF(K199&lt;9000,AG199/2,AG199)</f>
        <v>0</v>
      </c>
      <c r="AI199" s="4">
        <f t="shared" si="112"/>
        <v>1232769.9148809528</v>
      </c>
      <c r="AJ199" s="4">
        <f t="shared" si="113"/>
        <v>438134.6613214286</v>
      </c>
      <c r="AK199" s="4">
        <f t="shared" si="114"/>
        <v>456415.99999999994</v>
      </c>
      <c r="AL199" s="4">
        <f t="shared" si="115"/>
        <v>84000</v>
      </c>
      <c r="AM199" s="4">
        <f t="shared" si="116"/>
        <v>14949.208333333332</v>
      </c>
      <c r="AN199" s="4">
        <f t="shared" si="117"/>
        <v>32039.090909090908</v>
      </c>
      <c r="AO199" s="4">
        <f t="shared" si="118"/>
        <v>188794.03999999995</v>
      </c>
      <c r="AP199" s="4">
        <v>0</v>
      </c>
      <c r="AQ199" s="4">
        <v>0</v>
      </c>
      <c r="AR199" s="4">
        <f t="shared" si="119"/>
        <v>0</v>
      </c>
      <c r="AS199" s="4">
        <f t="shared" ref="AS199:AS262" si="127">SUM(AI199:AR199)</f>
        <v>2447102.9154448058</v>
      </c>
      <c r="AT199" s="4">
        <v>0</v>
      </c>
      <c r="AU199" s="4">
        <f t="shared" ref="AU199:AU262" si="128">+AS199*(1+AT199)</f>
        <v>2447102.9154448058</v>
      </c>
      <c r="AV199" s="18">
        <f t="shared" ref="AV199:AV262" si="129">IF(AU199&gt;0,1,0)</f>
        <v>1</v>
      </c>
      <c r="AW199" s="105"/>
      <c r="AX199" s="103"/>
      <c r="AY199" s="107">
        <f t="shared" si="120"/>
        <v>2447102.9154448058</v>
      </c>
      <c r="AZ199" s="7"/>
      <c r="BA199" s="7"/>
      <c r="BB199" s="7"/>
      <c r="BC199" s="7"/>
      <c r="BD199" s="7"/>
      <c r="BE199" s="7"/>
      <c r="BF199" s="7"/>
    </row>
    <row r="200" spans="1:58" x14ac:dyDescent="0.25">
      <c r="A200" s="22" t="s">
        <v>598</v>
      </c>
      <c r="B200" s="23">
        <v>68</v>
      </c>
      <c r="C200" s="22" t="s">
        <v>605</v>
      </c>
      <c r="D200" s="48">
        <v>680000700</v>
      </c>
      <c r="E200" s="22" t="s">
        <v>1236</v>
      </c>
      <c r="F200" s="22" t="s">
        <v>1504</v>
      </c>
      <c r="I200" s="1" t="s">
        <v>212</v>
      </c>
      <c r="J200" s="33">
        <v>21644</v>
      </c>
      <c r="K200" s="33">
        <f t="shared" si="121"/>
        <v>16254.646034117319</v>
      </c>
      <c r="L200" s="33">
        <v>0</v>
      </c>
      <c r="M200" s="33">
        <f t="shared" si="122"/>
        <v>1</v>
      </c>
      <c r="N200" s="32">
        <v>0</v>
      </c>
      <c r="O200" s="33" t="s">
        <v>16</v>
      </c>
      <c r="P200" s="33" t="str">
        <f t="shared" si="98"/>
        <v/>
      </c>
      <c r="Q200" s="36">
        <f t="shared" si="99"/>
        <v>1.6371428571428572</v>
      </c>
      <c r="R200" s="6">
        <f t="shared" si="100"/>
        <v>0</v>
      </c>
      <c r="S200" s="6">
        <f t="shared" si="101"/>
        <v>0</v>
      </c>
      <c r="T200" s="6">
        <f t="shared" si="123"/>
        <v>0</v>
      </c>
      <c r="U200" s="6">
        <f t="shared" si="102"/>
        <v>1.6371428571428572</v>
      </c>
      <c r="V200" s="6">
        <f t="shared" si="103"/>
        <v>2.8987500000000002</v>
      </c>
      <c r="W200" s="6">
        <f t="shared" si="104"/>
        <v>0</v>
      </c>
      <c r="X200" s="6">
        <f t="shared" si="105"/>
        <v>0</v>
      </c>
      <c r="Y200" s="6">
        <f t="shared" si="124"/>
        <v>0</v>
      </c>
      <c r="Z200" s="6">
        <f t="shared" si="106"/>
        <v>2.8987500000000002</v>
      </c>
      <c r="AA200" s="4">
        <f t="shared" si="107"/>
        <v>0</v>
      </c>
      <c r="AB200" s="44">
        <f t="shared" si="108"/>
        <v>0</v>
      </c>
      <c r="AC200" s="6">
        <f t="shared" si="109"/>
        <v>0</v>
      </c>
      <c r="AD200" s="4">
        <f t="shared" si="125"/>
        <v>0</v>
      </c>
      <c r="AF200" s="4">
        <f t="shared" si="110"/>
        <v>0</v>
      </c>
      <c r="AG200" s="4">
        <f t="shared" si="111"/>
        <v>0</v>
      </c>
      <c r="AH200" s="4">
        <f t="shared" si="126"/>
        <v>0</v>
      </c>
      <c r="AI200" s="4">
        <f t="shared" si="112"/>
        <v>0</v>
      </c>
      <c r="AJ200" s="4">
        <f t="shared" si="113"/>
        <v>0</v>
      </c>
      <c r="AK200" s="4">
        <f t="shared" si="114"/>
        <v>0</v>
      </c>
      <c r="AL200" s="4">
        <f t="shared" si="115"/>
        <v>0</v>
      </c>
      <c r="AM200" s="4">
        <f t="shared" si="116"/>
        <v>0</v>
      </c>
      <c r="AN200" s="4">
        <f t="shared" si="117"/>
        <v>0</v>
      </c>
      <c r="AO200" s="4">
        <f t="shared" si="118"/>
        <v>0</v>
      </c>
      <c r="AP200" s="4">
        <v>0</v>
      </c>
      <c r="AQ200" s="4">
        <v>0</v>
      </c>
      <c r="AR200" s="4">
        <f t="shared" si="119"/>
        <v>0</v>
      </c>
      <c r="AS200" s="4">
        <f t="shared" si="127"/>
        <v>0</v>
      </c>
      <c r="AT200" s="4">
        <v>0</v>
      </c>
      <c r="AU200" s="4">
        <f t="shared" si="128"/>
        <v>0</v>
      </c>
      <c r="AV200" s="18">
        <f t="shared" si="129"/>
        <v>0</v>
      </c>
      <c r="AW200" s="105"/>
      <c r="AX200" s="103"/>
      <c r="AY200" s="107">
        <f t="shared" si="120"/>
        <v>0</v>
      </c>
      <c r="AZ200" s="7"/>
      <c r="BA200" s="7"/>
      <c r="BB200" s="7"/>
      <c r="BC200" s="7"/>
      <c r="BD200" s="7"/>
      <c r="BE200" s="7"/>
      <c r="BF200" s="7"/>
    </row>
    <row r="201" spans="1:58" x14ac:dyDescent="0.25">
      <c r="A201" s="22" t="s">
        <v>598</v>
      </c>
      <c r="B201" s="23">
        <v>68</v>
      </c>
      <c r="C201" s="22" t="s">
        <v>1689</v>
      </c>
      <c r="D201" s="48">
        <v>680001245</v>
      </c>
      <c r="E201" s="22" t="s">
        <v>1234</v>
      </c>
      <c r="F201" s="22" t="s">
        <v>1504</v>
      </c>
      <c r="I201" s="1" t="s">
        <v>213</v>
      </c>
      <c r="J201" s="33">
        <v>17246</v>
      </c>
      <c r="K201" s="33">
        <f t="shared" si="121"/>
        <v>12951.747620790395</v>
      </c>
      <c r="L201" s="33">
        <v>0</v>
      </c>
      <c r="M201" s="33">
        <f t="shared" si="122"/>
        <v>1</v>
      </c>
      <c r="N201" s="32">
        <v>0</v>
      </c>
      <c r="O201" s="33" t="s">
        <v>16</v>
      </c>
      <c r="P201" s="33" t="str">
        <f t="shared" si="98"/>
        <v/>
      </c>
      <c r="Q201" s="36">
        <f t="shared" si="99"/>
        <v>1.3753571428571429</v>
      </c>
      <c r="R201" s="6">
        <f t="shared" si="100"/>
        <v>0</v>
      </c>
      <c r="S201" s="6">
        <f t="shared" si="101"/>
        <v>0</v>
      </c>
      <c r="T201" s="6">
        <f t="shared" si="123"/>
        <v>0</v>
      </c>
      <c r="U201" s="6">
        <f t="shared" si="102"/>
        <v>1.3753571428571429</v>
      </c>
      <c r="V201" s="6">
        <f t="shared" si="103"/>
        <v>2.3097321428571425</v>
      </c>
      <c r="W201" s="6">
        <f t="shared" si="104"/>
        <v>0</v>
      </c>
      <c r="X201" s="6">
        <f t="shared" si="105"/>
        <v>0</v>
      </c>
      <c r="Y201" s="6">
        <f t="shared" si="124"/>
        <v>0</v>
      </c>
      <c r="Z201" s="6">
        <f t="shared" si="106"/>
        <v>2.3097321428571425</v>
      </c>
      <c r="AA201" s="4">
        <f t="shared" si="107"/>
        <v>0</v>
      </c>
      <c r="AB201" s="44">
        <f t="shared" si="108"/>
        <v>0</v>
      </c>
      <c r="AC201" s="6">
        <f t="shared" si="109"/>
        <v>0</v>
      </c>
      <c r="AD201" s="4">
        <f t="shared" si="125"/>
        <v>0</v>
      </c>
      <c r="AF201" s="4">
        <f t="shared" si="110"/>
        <v>0</v>
      </c>
      <c r="AG201" s="4">
        <f t="shared" si="111"/>
        <v>0</v>
      </c>
      <c r="AH201" s="4">
        <f t="shared" si="126"/>
        <v>0</v>
      </c>
      <c r="AI201" s="4">
        <f t="shared" si="112"/>
        <v>0</v>
      </c>
      <c r="AJ201" s="4">
        <f t="shared" si="113"/>
        <v>0</v>
      </c>
      <c r="AK201" s="4">
        <f t="shared" si="114"/>
        <v>0</v>
      </c>
      <c r="AL201" s="4">
        <f t="shared" si="115"/>
        <v>0</v>
      </c>
      <c r="AM201" s="4">
        <f t="shared" si="116"/>
        <v>0</v>
      </c>
      <c r="AN201" s="4">
        <f t="shared" si="117"/>
        <v>0</v>
      </c>
      <c r="AO201" s="4">
        <f t="shared" si="118"/>
        <v>0</v>
      </c>
      <c r="AP201" s="4">
        <v>0</v>
      </c>
      <c r="AQ201" s="4">
        <v>0</v>
      </c>
      <c r="AR201" s="4">
        <f t="shared" si="119"/>
        <v>0</v>
      </c>
      <c r="AS201" s="4">
        <f t="shared" si="127"/>
        <v>0</v>
      </c>
      <c r="AT201" s="4">
        <v>0</v>
      </c>
      <c r="AU201" s="4">
        <f t="shared" si="128"/>
        <v>0</v>
      </c>
      <c r="AV201" s="18">
        <f t="shared" si="129"/>
        <v>0</v>
      </c>
      <c r="AW201" s="105"/>
      <c r="AX201" s="103"/>
      <c r="AY201" s="107">
        <f t="shared" si="120"/>
        <v>0</v>
      </c>
      <c r="AZ201" s="7"/>
      <c r="BA201" s="7"/>
      <c r="BB201" s="7"/>
      <c r="BC201" s="7"/>
      <c r="BD201" s="7"/>
      <c r="BE201" s="7"/>
      <c r="BF201" s="7"/>
    </row>
    <row r="202" spans="1:58" x14ac:dyDescent="0.25">
      <c r="A202" s="22" t="s">
        <v>598</v>
      </c>
      <c r="B202" s="23">
        <v>68</v>
      </c>
      <c r="C202" s="22" t="s">
        <v>1690</v>
      </c>
      <c r="D202" s="48">
        <v>680004546</v>
      </c>
      <c r="E202" s="22" t="s">
        <v>1232</v>
      </c>
      <c r="F202" s="22" t="s">
        <v>1504</v>
      </c>
      <c r="I202" s="1" t="s">
        <v>215</v>
      </c>
      <c r="J202" s="33">
        <v>59015</v>
      </c>
      <c r="K202" s="33">
        <f t="shared" si="121"/>
        <v>44320.270546268417</v>
      </c>
      <c r="L202" s="33">
        <v>4758</v>
      </c>
      <c r="M202" s="33">
        <f t="shared" si="122"/>
        <v>1</v>
      </c>
      <c r="N202" s="32">
        <v>0</v>
      </c>
      <c r="O202" s="33" t="s">
        <v>11</v>
      </c>
      <c r="P202" s="33" t="str">
        <f t="shared" si="98"/>
        <v/>
      </c>
      <c r="Q202" s="36">
        <f t="shared" si="99"/>
        <v>3.8616071428571428</v>
      </c>
      <c r="R202" s="6">
        <f t="shared" si="100"/>
        <v>6.5010580952380943</v>
      </c>
      <c r="S202" s="6">
        <f t="shared" si="101"/>
        <v>0</v>
      </c>
      <c r="T202" s="6">
        <f t="shared" si="123"/>
        <v>2.6394509523809515</v>
      </c>
      <c r="U202" s="6">
        <f t="shared" si="102"/>
        <v>6.5010580952380943</v>
      </c>
      <c r="V202" s="6">
        <f t="shared" si="103"/>
        <v>7.9037946428571422</v>
      </c>
      <c r="W202" s="6">
        <f t="shared" si="104"/>
        <v>10.650803571428572</v>
      </c>
      <c r="X202" s="6">
        <f t="shared" si="105"/>
        <v>0</v>
      </c>
      <c r="Y202" s="6">
        <f t="shared" si="124"/>
        <v>2.7470089285714296</v>
      </c>
      <c r="Z202" s="6">
        <f t="shared" si="106"/>
        <v>10.650803571428572</v>
      </c>
      <c r="AA202" s="4">
        <f t="shared" si="107"/>
        <v>2.666666666666667</v>
      </c>
      <c r="AB202" s="44">
        <f t="shared" si="108"/>
        <v>3</v>
      </c>
      <c r="AC202" s="6">
        <f t="shared" si="109"/>
        <v>0.33333333333333337</v>
      </c>
      <c r="AD202" s="4">
        <f t="shared" si="125"/>
        <v>1</v>
      </c>
      <c r="AF202" s="4">
        <f t="shared" si="110"/>
        <v>0</v>
      </c>
      <c r="AG202" s="4">
        <f t="shared" si="111"/>
        <v>0</v>
      </c>
      <c r="AH202" s="4">
        <f t="shared" si="126"/>
        <v>0</v>
      </c>
      <c r="AI202" s="4">
        <f t="shared" si="112"/>
        <v>1874010.1761904755</v>
      </c>
      <c r="AJ202" s="4">
        <f t="shared" si="113"/>
        <v>814887.56241964328</v>
      </c>
      <c r="AK202" s="4">
        <f t="shared" si="114"/>
        <v>730265.59999999998</v>
      </c>
      <c r="AL202" s="4">
        <f t="shared" si="115"/>
        <v>126000</v>
      </c>
      <c r="AM202" s="4">
        <f t="shared" si="116"/>
        <v>23918.733333333334</v>
      </c>
      <c r="AN202" s="4">
        <f t="shared" si="117"/>
        <v>56230.909090909088</v>
      </c>
      <c r="AO202" s="4">
        <f t="shared" si="118"/>
        <v>331347.11999999994</v>
      </c>
      <c r="AP202" s="4">
        <v>0</v>
      </c>
      <c r="AQ202" s="4">
        <v>0</v>
      </c>
      <c r="AR202" s="4">
        <f t="shared" si="119"/>
        <v>587030.16244638746</v>
      </c>
      <c r="AS202" s="4">
        <f t="shared" si="127"/>
        <v>4543690.263480749</v>
      </c>
      <c r="AT202" s="4">
        <v>0</v>
      </c>
      <c r="AU202" s="4">
        <f t="shared" si="128"/>
        <v>4543690.263480749</v>
      </c>
      <c r="AV202" s="18">
        <f t="shared" si="129"/>
        <v>1</v>
      </c>
      <c r="AW202" s="105"/>
      <c r="AX202" s="103"/>
      <c r="AY202" s="107">
        <f t="shared" si="120"/>
        <v>4543690.263480749</v>
      </c>
      <c r="AZ202" s="7"/>
      <c r="BA202" s="7"/>
      <c r="BB202" s="7"/>
      <c r="BC202" s="7"/>
      <c r="BD202" s="7"/>
      <c r="BE202" s="7"/>
      <c r="BF202" s="7"/>
    </row>
    <row r="203" spans="1:58" x14ac:dyDescent="0.25">
      <c r="A203" s="22" t="s">
        <v>598</v>
      </c>
      <c r="B203" s="23">
        <v>68</v>
      </c>
      <c r="C203" s="22" t="s">
        <v>1691</v>
      </c>
      <c r="D203" s="22">
        <v>680000494</v>
      </c>
      <c r="E203" s="22">
        <v>680000643</v>
      </c>
      <c r="F203" s="22" t="s">
        <v>1529</v>
      </c>
      <c r="I203" s="1" t="s">
        <v>1692</v>
      </c>
      <c r="J203" s="33">
        <v>0</v>
      </c>
      <c r="K203" s="33">
        <f t="shared" si="121"/>
        <v>0</v>
      </c>
      <c r="L203" s="33">
        <v>0</v>
      </c>
      <c r="M203" s="33">
        <f t="shared" si="122"/>
        <v>0</v>
      </c>
      <c r="N203" s="32">
        <v>1</v>
      </c>
      <c r="O203" s="33"/>
      <c r="P203" s="33" t="str">
        <f t="shared" si="98"/>
        <v/>
      </c>
      <c r="Q203" s="36">
        <f t="shared" si="99"/>
        <v>0</v>
      </c>
      <c r="R203" s="6">
        <f t="shared" si="100"/>
        <v>0</v>
      </c>
      <c r="S203" s="6">
        <f t="shared" si="101"/>
        <v>0</v>
      </c>
      <c r="T203" s="6">
        <f t="shared" si="123"/>
        <v>0</v>
      </c>
      <c r="U203" s="6">
        <f t="shared" si="102"/>
        <v>0</v>
      </c>
      <c r="V203" s="6">
        <f t="shared" si="103"/>
        <v>0</v>
      </c>
      <c r="W203" s="6">
        <f t="shared" si="104"/>
        <v>0</v>
      </c>
      <c r="X203" s="6">
        <f t="shared" si="105"/>
        <v>0</v>
      </c>
      <c r="Y203" s="6">
        <f t="shared" si="124"/>
        <v>0</v>
      </c>
      <c r="Z203" s="6">
        <f t="shared" si="106"/>
        <v>0</v>
      </c>
      <c r="AA203" s="4">
        <f t="shared" si="107"/>
        <v>0</v>
      </c>
      <c r="AB203" s="44">
        <f t="shared" si="108"/>
        <v>0</v>
      </c>
      <c r="AC203" s="6">
        <f t="shared" si="109"/>
        <v>0</v>
      </c>
      <c r="AD203" s="4">
        <f t="shared" si="125"/>
        <v>0</v>
      </c>
      <c r="AF203" s="4">
        <f t="shared" si="110"/>
        <v>0</v>
      </c>
      <c r="AG203" s="4">
        <f t="shared" si="111"/>
        <v>0</v>
      </c>
      <c r="AH203" s="4">
        <f t="shared" si="126"/>
        <v>0</v>
      </c>
      <c r="AI203" s="4">
        <f t="shared" si="112"/>
        <v>0</v>
      </c>
      <c r="AJ203" s="4">
        <f t="shared" si="113"/>
        <v>0</v>
      </c>
      <c r="AK203" s="4">
        <f t="shared" si="114"/>
        <v>0</v>
      </c>
      <c r="AL203" s="4">
        <f t="shared" si="115"/>
        <v>0</v>
      </c>
      <c r="AM203" s="4">
        <f t="shared" si="116"/>
        <v>0</v>
      </c>
      <c r="AN203" s="4">
        <f t="shared" si="117"/>
        <v>0</v>
      </c>
      <c r="AO203" s="4">
        <f t="shared" si="118"/>
        <v>0</v>
      </c>
      <c r="AP203" s="4">
        <v>0</v>
      </c>
      <c r="AQ203" s="4">
        <v>0</v>
      </c>
      <c r="AR203" s="4">
        <f t="shared" si="119"/>
        <v>0</v>
      </c>
      <c r="AS203" s="4">
        <f t="shared" si="127"/>
        <v>0</v>
      </c>
      <c r="AT203" s="4">
        <v>0</v>
      </c>
      <c r="AU203" s="4">
        <f t="shared" si="128"/>
        <v>0</v>
      </c>
      <c r="AV203" s="18">
        <f t="shared" si="129"/>
        <v>0</v>
      </c>
      <c r="AW203" s="105"/>
      <c r="AX203" s="103"/>
      <c r="AY203" s="107">
        <f t="shared" si="120"/>
        <v>0</v>
      </c>
      <c r="AZ203" s="7"/>
      <c r="BA203" s="7"/>
      <c r="BB203" s="7"/>
      <c r="BC203" s="7"/>
      <c r="BD203" s="7"/>
      <c r="BE203" s="7"/>
      <c r="BF203" s="7"/>
    </row>
    <row r="204" spans="1:58" x14ac:dyDescent="0.25">
      <c r="A204" s="22" t="s">
        <v>591</v>
      </c>
      <c r="B204" s="23">
        <v>19</v>
      </c>
      <c r="C204" s="22" t="s">
        <v>665</v>
      </c>
      <c r="D204" s="48">
        <v>190000018</v>
      </c>
      <c r="E204" s="22" t="s">
        <v>867</v>
      </c>
      <c r="F204" s="22" t="s">
        <v>1504</v>
      </c>
      <c r="I204" s="1" t="s">
        <v>479</v>
      </c>
      <c r="J204" s="33">
        <v>30801</v>
      </c>
      <c r="K204" s="33">
        <f t="shared" si="121"/>
        <v>23131.553894698187</v>
      </c>
      <c r="L204" s="33">
        <v>2132</v>
      </c>
      <c r="M204" s="33">
        <f t="shared" si="122"/>
        <v>1</v>
      </c>
      <c r="N204" s="32">
        <v>0</v>
      </c>
      <c r="O204" s="33" t="s">
        <v>11</v>
      </c>
      <c r="P204" s="33" t="str">
        <f t="shared" si="98"/>
        <v/>
      </c>
      <c r="Q204" s="36">
        <f t="shared" si="99"/>
        <v>2.1822023809523809</v>
      </c>
      <c r="R204" s="6">
        <f t="shared" si="100"/>
        <v>3.6103972619047617</v>
      </c>
      <c r="S204" s="6">
        <f t="shared" si="101"/>
        <v>0</v>
      </c>
      <c r="T204" s="6">
        <f t="shared" si="123"/>
        <v>1.4281948809523808</v>
      </c>
      <c r="U204" s="6">
        <f t="shared" si="102"/>
        <v>3.6103972619047617</v>
      </c>
      <c r="V204" s="6">
        <f t="shared" si="103"/>
        <v>4.1251339285714277</v>
      </c>
      <c r="W204" s="6">
        <f t="shared" si="104"/>
        <v>5.5060654761904759</v>
      </c>
      <c r="X204" s="6">
        <f t="shared" si="105"/>
        <v>0</v>
      </c>
      <c r="Y204" s="6">
        <f t="shared" si="124"/>
        <v>1.3809315476190482</v>
      </c>
      <c r="Z204" s="6">
        <f t="shared" si="106"/>
        <v>5.5060654761904759</v>
      </c>
      <c r="AA204" s="4">
        <f t="shared" si="107"/>
        <v>1.3333333333333333</v>
      </c>
      <c r="AB204" s="44">
        <f t="shared" si="108"/>
        <v>2</v>
      </c>
      <c r="AC204" s="6">
        <f t="shared" si="109"/>
        <v>0.16666666666666666</v>
      </c>
      <c r="AD204" s="4">
        <f t="shared" si="125"/>
        <v>0</v>
      </c>
      <c r="AF204" s="4">
        <f t="shared" si="110"/>
        <v>0</v>
      </c>
      <c r="AG204" s="4">
        <f t="shared" si="111"/>
        <v>0</v>
      </c>
      <c r="AH204" s="4">
        <f t="shared" si="126"/>
        <v>0</v>
      </c>
      <c r="AI204" s="4">
        <f t="shared" si="112"/>
        <v>1014018.3654761903</v>
      </c>
      <c r="AJ204" s="4">
        <f t="shared" si="113"/>
        <v>409646.99131607165</v>
      </c>
      <c r="AK204" s="4">
        <f t="shared" si="114"/>
        <v>365132.79999999993</v>
      </c>
      <c r="AL204" s="4">
        <f t="shared" si="115"/>
        <v>84000</v>
      </c>
      <c r="AM204" s="4">
        <f t="shared" si="116"/>
        <v>11959.366666666665</v>
      </c>
      <c r="AN204" s="4">
        <f t="shared" si="117"/>
        <v>25196.363636363636</v>
      </c>
      <c r="AO204" s="4">
        <f t="shared" si="118"/>
        <v>148472.47999999998</v>
      </c>
      <c r="AP204" s="4">
        <v>0</v>
      </c>
      <c r="AQ204" s="4">
        <v>0</v>
      </c>
      <c r="AR204" s="4">
        <f t="shared" si="119"/>
        <v>0</v>
      </c>
      <c r="AS204" s="4">
        <f t="shared" si="127"/>
        <v>2058426.3670952923</v>
      </c>
      <c r="AT204" s="4">
        <v>0</v>
      </c>
      <c r="AU204" s="4">
        <f t="shared" si="128"/>
        <v>2058426.3670952923</v>
      </c>
      <c r="AV204" s="18">
        <f t="shared" si="129"/>
        <v>1</v>
      </c>
      <c r="AW204" s="105"/>
      <c r="AX204" s="103"/>
      <c r="AY204" s="107">
        <f t="shared" si="120"/>
        <v>2058426.3670952923</v>
      </c>
      <c r="AZ204" s="7"/>
      <c r="BA204" s="7"/>
      <c r="BB204" s="7"/>
      <c r="BC204" s="7"/>
      <c r="BD204" s="7"/>
      <c r="BE204" s="7"/>
      <c r="BF204" s="7"/>
    </row>
    <row r="205" spans="1:58" x14ac:dyDescent="0.25">
      <c r="A205" s="22" t="s">
        <v>591</v>
      </c>
      <c r="B205" s="23">
        <v>19</v>
      </c>
      <c r="C205" s="22" t="s">
        <v>1693</v>
      </c>
      <c r="D205" s="48">
        <v>190000026</v>
      </c>
      <c r="E205" s="22" t="s">
        <v>868</v>
      </c>
      <c r="F205" s="22" t="s">
        <v>1504</v>
      </c>
      <c r="I205" s="1" t="s">
        <v>478</v>
      </c>
      <c r="J205" s="33">
        <v>18400</v>
      </c>
      <c r="K205" s="33">
        <f t="shared" si="121"/>
        <v>13818.401729244071</v>
      </c>
      <c r="L205" s="33">
        <v>1180</v>
      </c>
      <c r="M205" s="33">
        <f t="shared" si="122"/>
        <v>1</v>
      </c>
      <c r="N205" s="32">
        <v>0</v>
      </c>
      <c r="O205" s="33" t="s">
        <v>11</v>
      </c>
      <c r="P205" s="33" t="str">
        <f t="shared" si="98"/>
        <v/>
      </c>
      <c r="Q205" s="36">
        <f t="shared" si="99"/>
        <v>1.444047619047619</v>
      </c>
      <c r="R205" s="6">
        <f t="shared" si="100"/>
        <v>2.4240749999999998</v>
      </c>
      <c r="S205" s="6">
        <f t="shared" si="101"/>
        <v>0</v>
      </c>
      <c r="T205" s="6">
        <f t="shared" si="123"/>
        <v>0.98002738095238073</v>
      </c>
      <c r="U205" s="6">
        <f t="shared" si="102"/>
        <v>2.4240749999999998</v>
      </c>
      <c r="V205" s="6">
        <f t="shared" si="103"/>
        <v>2.4642857142857144</v>
      </c>
      <c r="W205" s="6">
        <f t="shared" si="104"/>
        <v>3.3952380952380952</v>
      </c>
      <c r="X205" s="6">
        <f t="shared" si="105"/>
        <v>0</v>
      </c>
      <c r="Y205" s="6">
        <f t="shared" si="124"/>
        <v>0.93095238095238075</v>
      </c>
      <c r="Z205" s="6">
        <f t="shared" si="106"/>
        <v>3.3952380952380952</v>
      </c>
      <c r="AA205" s="4">
        <f t="shared" si="107"/>
        <v>1</v>
      </c>
      <c r="AB205" s="44">
        <f t="shared" si="108"/>
        <v>1</v>
      </c>
      <c r="AC205" s="6">
        <f t="shared" si="109"/>
        <v>0.125</v>
      </c>
      <c r="AD205" s="4">
        <f t="shared" si="125"/>
        <v>0</v>
      </c>
      <c r="AF205" s="4">
        <f t="shared" si="110"/>
        <v>0</v>
      </c>
      <c r="AG205" s="4">
        <f t="shared" si="111"/>
        <v>0</v>
      </c>
      <c r="AH205" s="4">
        <f t="shared" si="126"/>
        <v>0</v>
      </c>
      <c r="AI205" s="4">
        <f t="shared" si="112"/>
        <v>695819.4404761903</v>
      </c>
      <c r="AJ205" s="4">
        <f t="shared" si="113"/>
        <v>276162.7414285714</v>
      </c>
      <c r="AK205" s="4">
        <f t="shared" si="114"/>
        <v>273849.59999999998</v>
      </c>
      <c r="AL205" s="4">
        <f t="shared" si="115"/>
        <v>42000</v>
      </c>
      <c r="AM205" s="4">
        <f t="shared" si="116"/>
        <v>8969.5249999999996</v>
      </c>
      <c r="AN205" s="4">
        <f t="shared" si="117"/>
        <v>13945.454545454546</v>
      </c>
      <c r="AO205" s="4">
        <f t="shared" si="118"/>
        <v>0</v>
      </c>
      <c r="AP205" s="4">
        <v>0</v>
      </c>
      <c r="AQ205" s="4">
        <v>0</v>
      </c>
      <c r="AR205" s="4">
        <f t="shared" si="119"/>
        <v>0</v>
      </c>
      <c r="AS205" s="4">
        <f t="shared" si="127"/>
        <v>1310746.7614502162</v>
      </c>
      <c r="AT205" s="4">
        <v>0</v>
      </c>
      <c r="AU205" s="4">
        <f t="shared" si="128"/>
        <v>1310746.7614502162</v>
      </c>
      <c r="AV205" s="18">
        <f t="shared" si="129"/>
        <v>1</v>
      </c>
      <c r="AW205" s="105"/>
      <c r="AX205" s="103"/>
      <c r="AY205" s="107">
        <f t="shared" si="120"/>
        <v>1310746.7614502162</v>
      </c>
      <c r="AZ205" s="7"/>
      <c r="BA205" s="7"/>
      <c r="BB205" s="7"/>
      <c r="BC205" s="7"/>
      <c r="BD205" s="7"/>
      <c r="BE205" s="7"/>
      <c r="BF205" s="7"/>
    </row>
    <row r="206" spans="1:58" x14ac:dyDescent="0.25">
      <c r="A206" s="22" t="s">
        <v>591</v>
      </c>
      <c r="B206" s="23">
        <v>19</v>
      </c>
      <c r="C206" s="22" t="s">
        <v>666</v>
      </c>
      <c r="D206" s="48">
        <v>190000091</v>
      </c>
      <c r="E206" s="22" t="s">
        <v>870</v>
      </c>
      <c r="F206" s="22" t="s">
        <v>1504</v>
      </c>
      <c r="I206" s="1" t="s">
        <v>477</v>
      </c>
      <c r="J206" s="33">
        <v>11388</v>
      </c>
      <c r="K206" s="33">
        <f t="shared" si="121"/>
        <v>8552.389070251711</v>
      </c>
      <c r="L206" s="33">
        <v>451</v>
      </c>
      <c r="M206" s="33">
        <f t="shared" si="122"/>
        <v>1</v>
      </c>
      <c r="N206" s="32">
        <v>0</v>
      </c>
      <c r="O206" s="33" t="s">
        <v>11</v>
      </c>
      <c r="P206" s="33" t="str">
        <f t="shared" si="98"/>
        <v>Faible activité</v>
      </c>
      <c r="Q206" s="36">
        <f t="shared" si="99"/>
        <v>1.0266666666666666</v>
      </c>
      <c r="R206" s="6">
        <f t="shared" si="100"/>
        <v>2</v>
      </c>
      <c r="S206" s="6">
        <f t="shared" si="101"/>
        <v>0</v>
      </c>
      <c r="T206" s="6">
        <f t="shared" si="123"/>
        <v>0.97333333333333338</v>
      </c>
      <c r="U206" s="6">
        <f t="shared" si="102"/>
        <v>2</v>
      </c>
      <c r="V206" s="6">
        <f t="shared" si="103"/>
        <v>1.5251785714285715</v>
      </c>
      <c r="W206" s="6">
        <f t="shared" si="104"/>
        <v>2.0598035714285712</v>
      </c>
      <c r="X206" s="6">
        <f t="shared" si="105"/>
        <v>0</v>
      </c>
      <c r="Y206" s="6">
        <f t="shared" si="124"/>
        <v>0.53462499999999968</v>
      </c>
      <c r="Z206" s="6">
        <f t="shared" si="106"/>
        <v>2.0598035714285712</v>
      </c>
      <c r="AA206" s="4">
        <f t="shared" si="107"/>
        <v>1</v>
      </c>
      <c r="AB206" s="44">
        <f t="shared" si="108"/>
        <v>1</v>
      </c>
      <c r="AC206" s="6">
        <f t="shared" si="109"/>
        <v>0.125</v>
      </c>
      <c r="AD206" s="4">
        <f t="shared" si="125"/>
        <v>0</v>
      </c>
      <c r="AF206" s="4">
        <f t="shared" si="110"/>
        <v>0</v>
      </c>
      <c r="AG206" s="4">
        <f t="shared" si="111"/>
        <v>-100000</v>
      </c>
      <c r="AH206" s="4">
        <f t="shared" si="126"/>
        <v>-50000</v>
      </c>
      <c r="AI206" s="4">
        <f t="shared" si="112"/>
        <v>641066.66666666674</v>
      </c>
      <c r="AJ206" s="4">
        <f t="shared" si="113"/>
        <v>158594.04697499992</v>
      </c>
      <c r="AK206" s="4">
        <f t="shared" si="114"/>
        <v>273849.59999999998</v>
      </c>
      <c r="AL206" s="4">
        <f t="shared" si="115"/>
        <v>42000</v>
      </c>
      <c r="AM206" s="4">
        <f t="shared" si="116"/>
        <v>8969.5249999999996</v>
      </c>
      <c r="AN206" s="4">
        <f t="shared" si="117"/>
        <v>5330</v>
      </c>
      <c r="AO206" s="4">
        <f t="shared" si="118"/>
        <v>0</v>
      </c>
      <c r="AP206" s="4">
        <v>0</v>
      </c>
      <c r="AQ206" s="4">
        <v>0</v>
      </c>
      <c r="AR206" s="4">
        <f t="shared" si="119"/>
        <v>0</v>
      </c>
      <c r="AS206" s="4">
        <f t="shared" si="127"/>
        <v>1129809.8386416666</v>
      </c>
      <c r="AT206" s="4">
        <v>0</v>
      </c>
      <c r="AU206" s="4">
        <f t="shared" si="128"/>
        <v>1129809.8386416666</v>
      </c>
      <c r="AV206" s="18">
        <f t="shared" si="129"/>
        <v>1</v>
      </c>
      <c r="AW206" s="105"/>
      <c r="AX206" s="103"/>
      <c r="AY206" s="107">
        <f t="shared" si="120"/>
        <v>1129809.8386416666</v>
      </c>
      <c r="AZ206" s="7"/>
      <c r="BA206" s="7"/>
      <c r="BB206" s="7"/>
      <c r="BC206" s="7"/>
      <c r="BD206" s="7"/>
      <c r="BE206" s="7"/>
      <c r="BF206" s="7"/>
    </row>
    <row r="207" spans="1:58" x14ac:dyDescent="0.25">
      <c r="A207" s="22" t="s">
        <v>591</v>
      </c>
      <c r="B207" s="23">
        <v>23</v>
      </c>
      <c r="C207" s="22" t="s">
        <v>1694</v>
      </c>
      <c r="D207" s="48">
        <v>230000820</v>
      </c>
      <c r="E207" s="22" t="s">
        <v>888</v>
      </c>
      <c r="F207" s="22" t="s">
        <v>1504</v>
      </c>
      <c r="I207" s="1" t="s">
        <v>464</v>
      </c>
      <c r="J207" s="33">
        <v>18360</v>
      </c>
      <c r="K207" s="33">
        <f t="shared" si="121"/>
        <v>13788.361725484845</v>
      </c>
      <c r="L207" s="33">
        <v>1212</v>
      </c>
      <c r="M207" s="33">
        <f t="shared" si="122"/>
        <v>1</v>
      </c>
      <c r="N207" s="32">
        <v>0</v>
      </c>
      <c r="O207" s="33" t="s">
        <v>11</v>
      </c>
      <c r="P207" s="33" t="str">
        <f t="shared" si="98"/>
        <v/>
      </c>
      <c r="Q207" s="36">
        <f t="shared" si="99"/>
        <v>1.4416666666666667</v>
      </c>
      <c r="R207" s="6">
        <f t="shared" si="100"/>
        <v>2.4348550000000002</v>
      </c>
      <c r="S207" s="6">
        <f t="shared" si="101"/>
        <v>0</v>
      </c>
      <c r="T207" s="6">
        <f t="shared" si="123"/>
        <v>0.99318833333333356</v>
      </c>
      <c r="U207" s="6">
        <f t="shared" si="102"/>
        <v>2.4348550000000002</v>
      </c>
      <c r="V207" s="6">
        <f t="shared" si="103"/>
        <v>2.4589285714285714</v>
      </c>
      <c r="W207" s="6">
        <f t="shared" si="104"/>
        <v>3.4145238095238093</v>
      </c>
      <c r="X207" s="6">
        <f t="shared" si="105"/>
        <v>0</v>
      </c>
      <c r="Y207" s="6">
        <f t="shared" si="124"/>
        <v>0.95559523809523794</v>
      </c>
      <c r="Z207" s="6">
        <f t="shared" si="106"/>
        <v>3.4145238095238093</v>
      </c>
      <c r="AA207" s="4">
        <f t="shared" si="107"/>
        <v>1</v>
      </c>
      <c r="AB207" s="44">
        <f t="shared" si="108"/>
        <v>1</v>
      </c>
      <c r="AC207" s="6">
        <f t="shared" si="109"/>
        <v>0.125</v>
      </c>
      <c r="AD207" s="4">
        <f t="shared" si="125"/>
        <v>0</v>
      </c>
      <c r="AF207" s="4">
        <f t="shared" si="110"/>
        <v>0</v>
      </c>
      <c r="AG207" s="4">
        <f t="shared" si="111"/>
        <v>0</v>
      </c>
      <c r="AH207" s="4">
        <f t="shared" si="126"/>
        <v>0</v>
      </c>
      <c r="AI207" s="4">
        <f t="shared" si="112"/>
        <v>705163.71666666679</v>
      </c>
      <c r="AJ207" s="4">
        <f t="shared" si="113"/>
        <v>283472.93164285715</v>
      </c>
      <c r="AK207" s="4">
        <f t="shared" si="114"/>
        <v>273849.59999999998</v>
      </c>
      <c r="AL207" s="4">
        <f t="shared" si="115"/>
        <v>42000</v>
      </c>
      <c r="AM207" s="4">
        <f t="shared" si="116"/>
        <v>8969.5249999999996</v>
      </c>
      <c r="AN207" s="4">
        <f t="shared" si="117"/>
        <v>14323.636363636364</v>
      </c>
      <c r="AO207" s="4">
        <f t="shared" si="118"/>
        <v>0</v>
      </c>
      <c r="AP207" s="4">
        <v>0</v>
      </c>
      <c r="AQ207" s="4">
        <v>0</v>
      </c>
      <c r="AR207" s="4">
        <f t="shared" si="119"/>
        <v>0</v>
      </c>
      <c r="AS207" s="4">
        <f t="shared" si="127"/>
        <v>1327779.4096731602</v>
      </c>
      <c r="AT207" s="4">
        <v>0</v>
      </c>
      <c r="AU207" s="4">
        <f t="shared" si="128"/>
        <v>1327779.4096731602</v>
      </c>
      <c r="AV207" s="18">
        <f t="shared" si="129"/>
        <v>1</v>
      </c>
      <c r="AW207" s="105"/>
      <c r="AX207" s="103"/>
      <c r="AY207" s="107">
        <f t="shared" si="120"/>
        <v>1327779.4096731602</v>
      </c>
      <c r="AZ207" s="7"/>
      <c r="BA207" s="7"/>
      <c r="BB207" s="7"/>
      <c r="BC207" s="7"/>
      <c r="BD207" s="7"/>
      <c r="BE207" s="7"/>
      <c r="BF207" s="7"/>
    </row>
    <row r="208" spans="1:58" x14ac:dyDescent="0.25">
      <c r="A208" s="22" t="s">
        <v>591</v>
      </c>
      <c r="B208" s="23">
        <v>23</v>
      </c>
      <c r="C208" s="22" t="s">
        <v>667</v>
      </c>
      <c r="D208" s="48">
        <v>230000838</v>
      </c>
      <c r="E208" s="22" t="s">
        <v>890</v>
      </c>
      <c r="F208" s="22" t="s">
        <v>1504</v>
      </c>
      <c r="I208" s="1" t="s">
        <v>1510</v>
      </c>
      <c r="J208" s="33">
        <v>0</v>
      </c>
      <c r="K208" s="33">
        <f t="shared" si="121"/>
        <v>0</v>
      </c>
      <c r="L208" s="33">
        <v>0</v>
      </c>
      <c r="M208" s="33">
        <f t="shared" si="122"/>
        <v>0</v>
      </c>
      <c r="N208" s="5">
        <v>0</v>
      </c>
      <c r="O208" s="1" t="s">
        <v>1510</v>
      </c>
      <c r="P208" s="33" t="str">
        <f t="shared" si="98"/>
        <v/>
      </c>
      <c r="Q208" s="36">
        <f t="shared" si="99"/>
        <v>0</v>
      </c>
      <c r="R208" s="6">
        <f t="shared" si="100"/>
        <v>0</v>
      </c>
      <c r="S208" s="6">
        <f t="shared" si="101"/>
        <v>0</v>
      </c>
      <c r="T208" s="6">
        <f t="shared" si="123"/>
        <v>0</v>
      </c>
      <c r="U208" s="6">
        <f t="shared" si="102"/>
        <v>0</v>
      </c>
      <c r="V208" s="6">
        <f t="shared" si="103"/>
        <v>0</v>
      </c>
      <c r="W208" s="6">
        <f t="shared" si="104"/>
        <v>0</v>
      </c>
      <c r="X208" s="6">
        <f t="shared" si="105"/>
        <v>0</v>
      </c>
      <c r="Y208" s="6">
        <f t="shared" si="124"/>
        <v>0</v>
      </c>
      <c r="Z208" s="6">
        <f t="shared" si="106"/>
        <v>0</v>
      </c>
      <c r="AA208" s="4">
        <f t="shared" si="107"/>
        <v>0</v>
      </c>
      <c r="AB208" s="44">
        <f t="shared" si="108"/>
        <v>0</v>
      </c>
      <c r="AC208" s="6">
        <f t="shared" si="109"/>
        <v>0</v>
      </c>
      <c r="AD208" s="4">
        <f t="shared" si="125"/>
        <v>0</v>
      </c>
      <c r="AF208" s="4">
        <f t="shared" si="110"/>
        <v>0</v>
      </c>
      <c r="AG208" s="4">
        <f t="shared" si="111"/>
        <v>0</v>
      </c>
      <c r="AH208" s="4">
        <f t="shared" si="126"/>
        <v>0</v>
      </c>
      <c r="AI208" s="4">
        <f t="shared" si="112"/>
        <v>0</v>
      </c>
      <c r="AJ208" s="4">
        <f t="shared" si="113"/>
        <v>0</v>
      </c>
      <c r="AK208" s="4">
        <f t="shared" si="114"/>
        <v>0</v>
      </c>
      <c r="AL208" s="4">
        <f t="shared" si="115"/>
        <v>0</v>
      </c>
      <c r="AM208" s="4">
        <f t="shared" si="116"/>
        <v>0</v>
      </c>
      <c r="AN208" s="4">
        <f t="shared" si="117"/>
        <v>0</v>
      </c>
      <c r="AO208" s="4">
        <f t="shared" si="118"/>
        <v>0</v>
      </c>
      <c r="AP208" s="4">
        <v>0</v>
      </c>
      <c r="AQ208" s="4">
        <v>0</v>
      </c>
      <c r="AR208" s="4">
        <f t="shared" si="119"/>
        <v>0</v>
      </c>
      <c r="AS208" s="4">
        <f t="shared" si="127"/>
        <v>0</v>
      </c>
      <c r="AT208" s="4">
        <v>0</v>
      </c>
      <c r="AU208" s="4">
        <f t="shared" si="128"/>
        <v>0</v>
      </c>
      <c r="AV208" s="18">
        <f t="shared" si="129"/>
        <v>0</v>
      </c>
      <c r="AW208" s="105"/>
      <c r="AX208" s="103"/>
      <c r="AY208" s="107">
        <f t="shared" si="120"/>
        <v>0</v>
      </c>
      <c r="AZ208" s="7"/>
      <c r="BA208" s="7"/>
      <c r="BB208" s="7"/>
      <c r="BC208" s="7"/>
      <c r="BD208" s="7"/>
      <c r="BE208" s="7"/>
      <c r="BF208" s="7"/>
    </row>
    <row r="209" spans="1:58" x14ac:dyDescent="0.25">
      <c r="A209" s="22" t="s">
        <v>591</v>
      </c>
      <c r="B209" s="23">
        <v>23</v>
      </c>
      <c r="C209" s="22" t="s">
        <v>1695</v>
      </c>
      <c r="D209" s="48">
        <v>230004657</v>
      </c>
      <c r="E209" s="22" t="s">
        <v>890</v>
      </c>
      <c r="F209" s="22" t="s">
        <v>1504</v>
      </c>
      <c r="I209" s="1" t="s">
        <v>463</v>
      </c>
      <c r="J209" s="33">
        <v>2975</v>
      </c>
      <c r="K209" s="33">
        <f t="shared" si="121"/>
        <v>2234.2252795924519</v>
      </c>
      <c r="L209" s="33">
        <v>0</v>
      </c>
      <c r="M209" s="33">
        <f t="shared" si="122"/>
        <v>1</v>
      </c>
      <c r="N209" s="32">
        <v>0</v>
      </c>
      <c r="O209" s="33" t="s">
        <v>16</v>
      </c>
      <c r="P209" s="33" t="str">
        <f t="shared" si="98"/>
        <v>Faible activité</v>
      </c>
      <c r="Q209" s="36">
        <f t="shared" si="99"/>
        <v>1</v>
      </c>
      <c r="R209" s="6">
        <f t="shared" si="100"/>
        <v>0</v>
      </c>
      <c r="S209" s="6">
        <f t="shared" si="101"/>
        <v>0</v>
      </c>
      <c r="T209" s="6">
        <f t="shared" si="123"/>
        <v>0</v>
      </c>
      <c r="U209" s="6">
        <f t="shared" si="102"/>
        <v>1</v>
      </c>
      <c r="V209" s="6">
        <f t="shared" si="103"/>
        <v>1</v>
      </c>
      <c r="W209" s="6">
        <f t="shared" si="104"/>
        <v>0</v>
      </c>
      <c r="X209" s="6">
        <f t="shared" si="105"/>
        <v>0</v>
      </c>
      <c r="Y209" s="6">
        <f t="shared" si="124"/>
        <v>0</v>
      </c>
      <c r="Z209" s="6">
        <f t="shared" si="106"/>
        <v>1</v>
      </c>
      <c r="AA209" s="4">
        <f t="shared" si="107"/>
        <v>0</v>
      </c>
      <c r="AB209" s="44">
        <f t="shared" si="108"/>
        <v>0</v>
      </c>
      <c r="AC209" s="6">
        <f t="shared" si="109"/>
        <v>0</v>
      </c>
      <c r="AD209" s="4">
        <f t="shared" si="125"/>
        <v>0</v>
      </c>
      <c r="AF209" s="4">
        <f t="shared" si="110"/>
        <v>0</v>
      </c>
      <c r="AG209" s="4">
        <f t="shared" si="111"/>
        <v>0</v>
      </c>
      <c r="AH209" s="4">
        <f t="shared" si="126"/>
        <v>0</v>
      </c>
      <c r="AI209" s="4">
        <f t="shared" si="112"/>
        <v>0</v>
      </c>
      <c r="AJ209" s="4">
        <f t="shared" si="113"/>
        <v>0</v>
      </c>
      <c r="AK209" s="4">
        <f t="shared" si="114"/>
        <v>0</v>
      </c>
      <c r="AL209" s="4">
        <f t="shared" si="115"/>
        <v>0</v>
      </c>
      <c r="AM209" s="4">
        <f t="shared" si="116"/>
        <v>0</v>
      </c>
      <c r="AN209" s="4">
        <f t="shared" si="117"/>
        <v>0</v>
      </c>
      <c r="AO209" s="4">
        <f t="shared" si="118"/>
        <v>0</v>
      </c>
      <c r="AP209" s="4">
        <v>0</v>
      </c>
      <c r="AQ209" s="4">
        <v>0</v>
      </c>
      <c r="AR209" s="4">
        <f t="shared" si="119"/>
        <v>0</v>
      </c>
      <c r="AS209" s="4">
        <f t="shared" si="127"/>
        <v>0</v>
      </c>
      <c r="AT209" s="4">
        <v>0</v>
      </c>
      <c r="AU209" s="4">
        <f t="shared" si="128"/>
        <v>0</v>
      </c>
      <c r="AV209" s="18">
        <f t="shared" si="129"/>
        <v>0</v>
      </c>
      <c r="AW209" s="105"/>
      <c r="AX209" s="103"/>
      <c r="AY209" s="107">
        <f t="shared" si="120"/>
        <v>0</v>
      </c>
      <c r="AZ209" s="7"/>
      <c r="BA209" s="7"/>
      <c r="BB209" s="7"/>
      <c r="BC209" s="7"/>
      <c r="BD209" s="7"/>
      <c r="BE209" s="7"/>
      <c r="BF209" s="7"/>
    </row>
    <row r="210" spans="1:58" x14ac:dyDescent="0.25">
      <c r="A210" s="22" t="s">
        <v>591</v>
      </c>
      <c r="B210" s="23">
        <v>23</v>
      </c>
      <c r="C210" s="22" t="s">
        <v>1696</v>
      </c>
      <c r="D210" s="48">
        <v>230780199</v>
      </c>
      <c r="E210" s="22" t="s">
        <v>1697</v>
      </c>
      <c r="F210" s="22" t="s">
        <v>1559</v>
      </c>
      <c r="I210" s="1" t="s">
        <v>465</v>
      </c>
      <c r="J210" s="33">
        <v>1805</v>
      </c>
      <c r="K210" s="33">
        <f t="shared" si="121"/>
        <v>1355.5551696350842</v>
      </c>
      <c r="L210" s="33">
        <v>0</v>
      </c>
      <c r="M210" s="33">
        <f t="shared" si="122"/>
        <v>1</v>
      </c>
      <c r="N210" s="32">
        <v>0</v>
      </c>
      <c r="O210" s="33" t="s">
        <v>16</v>
      </c>
      <c r="P210" s="33" t="str">
        <f t="shared" si="98"/>
        <v>Faible activité</v>
      </c>
      <c r="Q210" s="36">
        <f t="shared" si="99"/>
        <v>1</v>
      </c>
      <c r="R210" s="6">
        <f t="shared" si="100"/>
        <v>0</v>
      </c>
      <c r="S210" s="6">
        <f t="shared" si="101"/>
        <v>0</v>
      </c>
      <c r="T210" s="6">
        <f t="shared" si="123"/>
        <v>0</v>
      </c>
      <c r="U210" s="6">
        <f t="shared" si="102"/>
        <v>1</v>
      </c>
      <c r="V210" s="6">
        <f t="shared" si="103"/>
        <v>1</v>
      </c>
      <c r="W210" s="6">
        <f t="shared" si="104"/>
        <v>0</v>
      </c>
      <c r="X210" s="6">
        <f t="shared" si="105"/>
        <v>0</v>
      </c>
      <c r="Y210" s="6">
        <f t="shared" si="124"/>
        <v>0</v>
      </c>
      <c r="Z210" s="6">
        <f t="shared" si="106"/>
        <v>1</v>
      </c>
      <c r="AA210" s="4">
        <f t="shared" si="107"/>
        <v>0</v>
      </c>
      <c r="AB210" s="44">
        <f t="shared" si="108"/>
        <v>0</v>
      </c>
      <c r="AC210" s="6">
        <f t="shared" si="109"/>
        <v>0</v>
      </c>
      <c r="AD210" s="4">
        <f t="shared" si="125"/>
        <v>0</v>
      </c>
      <c r="AF210" s="4">
        <f t="shared" si="110"/>
        <v>0</v>
      </c>
      <c r="AG210" s="4">
        <f t="shared" si="111"/>
        <v>0</v>
      </c>
      <c r="AH210" s="4">
        <f t="shared" si="126"/>
        <v>0</v>
      </c>
      <c r="AI210" s="4">
        <f t="shared" si="112"/>
        <v>0</v>
      </c>
      <c r="AJ210" s="4">
        <f t="shared" si="113"/>
        <v>0</v>
      </c>
      <c r="AK210" s="4">
        <f t="shared" si="114"/>
        <v>0</v>
      </c>
      <c r="AL210" s="4">
        <f t="shared" si="115"/>
        <v>0</v>
      </c>
      <c r="AM210" s="4">
        <f t="shared" si="116"/>
        <v>0</v>
      </c>
      <c r="AN210" s="4">
        <f t="shared" si="117"/>
        <v>0</v>
      </c>
      <c r="AO210" s="4">
        <f t="shared" si="118"/>
        <v>0</v>
      </c>
      <c r="AP210" s="4">
        <v>0</v>
      </c>
      <c r="AQ210" s="4">
        <v>0</v>
      </c>
      <c r="AR210" s="4">
        <f t="shared" si="119"/>
        <v>0</v>
      </c>
      <c r="AS210" s="4">
        <f t="shared" si="127"/>
        <v>0</v>
      </c>
      <c r="AT210" s="4">
        <v>0</v>
      </c>
      <c r="AU210" s="4">
        <f t="shared" si="128"/>
        <v>0</v>
      </c>
      <c r="AV210" s="18">
        <f t="shared" si="129"/>
        <v>0</v>
      </c>
      <c r="AW210" s="105"/>
      <c r="AX210" s="103"/>
      <c r="AY210" s="107">
        <f t="shared" si="120"/>
        <v>0</v>
      </c>
      <c r="AZ210" s="7"/>
      <c r="BA210" s="7"/>
      <c r="BB210" s="7"/>
      <c r="BC210" s="7"/>
      <c r="BD210" s="7"/>
      <c r="BE210" s="7"/>
      <c r="BF210" s="7"/>
    </row>
    <row r="211" spans="1:58" x14ac:dyDescent="0.25">
      <c r="A211" s="22" t="s">
        <v>591</v>
      </c>
      <c r="B211" s="23">
        <v>87</v>
      </c>
      <c r="C211" s="22" t="s">
        <v>1698</v>
      </c>
      <c r="D211" s="48">
        <v>870000064</v>
      </c>
      <c r="E211" s="22" t="s">
        <v>1402</v>
      </c>
      <c r="F211" s="22" t="s">
        <v>1504</v>
      </c>
      <c r="I211" s="1" t="s">
        <v>85</v>
      </c>
      <c r="J211" s="33">
        <v>41275</v>
      </c>
      <c r="K211" s="33">
        <f t="shared" si="121"/>
        <v>30997.528879051577</v>
      </c>
      <c r="L211" s="33">
        <v>3743</v>
      </c>
      <c r="M211" s="33">
        <f t="shared" si="122"/>
        <v>1</v>
      </c>
      <c r="N211" s="32">
        <v>0</v>
      </c>
      <c r="O211" s="33" t="s">
        <v>11</v>
      </c>
      <c r="P211" s="33" t="str">
        <f t="shared" si="98"/>
        <v/>
      </c>
      <c r="Q211" s="36">
        <f t="shared" si="99"/>
        <v>2.805654761904762</v>
      </c>
      <c r="R211" s="6">
        <f t="shared" si="100"/>
        <v>4.9484536309523817</v>
      </c>
      <c r="S211" s="6">
        <f t="shared" si="101"/>
        <v>0</v>
      </c>
      <c r="T211" s="6">
        <f t="shared" si="123"/>
        <v>2.1427988690476196</v>
      </c>
      <c r="U211" s="6">
        <f t="shared" si="102"/>
        <v>4.9484536309523817</v>
      </c>
      <c r="V211" s="6">
        <f t="shared" si="103"/>
        <v>5.5279017857142856</v>
      </c>
      <c r="W211" s="6">
        <f t="shared" si="104"/>
        <v>7.8892857142857151</v>
      </c>
      <c r="X211" s="6">
        <f t="shared" si="105"/>
        <v>0</v>
      </c>
      <c r="Y211" s="6">
        <f t="shared" si="124"/>
        <v>2.3613839285714295</v>
      </c>
      <c r="Z211" s="6">
        <f t="shared" si="106"/>
        <v>7.8892857142857151</v>
      </c>
      <c r="AA211" s="4">
        <f t="shared" si="107"/>
        <v>2</v>
      </c>
      <c r="AB211" s="44">
        <f t="shared" si="108"/>
        <v>2</v>
      </c>
      <c r="AC211" s="6">
        <f t="shared" si="109"/>
        <v>0.25</v>
      </c>
      <c r="AD211" s="4">
        <f t="shared" si="125"/>
        <v>0</v>
      </c>
      <c r="AE211" s="4">
        <v>1</v>
      </c>
      <c r="AF211" s="4">
        <f t="shared" si="110"/>
        <v>0</v>
      </c>
      <c r="AG211" s="4">
        <f t="shared" si="111"/>
        <v>0</v>
      </c>
      <c r="AH211" s="4">
        <f t="shared" si="126"/>
        <v>0</v>
      </c>
      <c r="AI211" s="4">
        <f t="shared" si="112"/>
        <v>1521387.1970238099</v>
      </c>
      <c r="AJ211" s="4">
        <f t="shared" si="113"/>
        <v>700493.68004464323</v>
      </c>
      <c r="AK211" s="4">
        <f t="shared" si="114"/>
        <v>547699.19999999995</v>
      </c>
      <c r="AL211" s="4">
        <f t="shared" si="115"/>
        <v>84000</v>
      </c>
      <c r="AM211" s="4">
        <f t="shared" si="116"/>
        <v>17939.05</v>
      </c>
      <c r="AN211" s="4">
        <f t="shared" si="117"/>
        <v>44235.454545454544</v>
      </c>
      <c r="AO211" s="4">
        <f t="shared" si="118"/>
        <v>260662.51999999996</v>
      </c>
      <c r="AP211" s="4">
        <v>0</v>
      </c>
      <c r="AQ211" s="4">
        <v>0</v>
      </c>
      <c r="AR211" s="4">
        <f t="shared" si="119"/>
        <v>461801.99622463819</v>
      </c>
      <c r="AS211" s="4">
        <f t="shared" si="127"/>
        <v>3638219.0978385452</v>
      </c>
      <c r="AT211" s="4">
        <v>0</v>
      </c>
      <c r="AU211" s="4">
        <f t="shared" si="128"/>
        <v>3638219.0978385452</v>
      </c>
      <c r="AV211" s="18">
        <f t="shared" si="129"/>
        <v>1</v>
      </c>
      <c r="AW211" s="105"/>
      <c r="AX211" s="103"/>
      <c r="AY211" s="107">
        <f t="shared" si="120"/>
        <v>3638219.0978385452</v>
      </c>
      <c r="AZ211" s="7"/>
      <c r="BA211" s="7"/>
      <c r="BB211" s="7"/>
      <c r="BC211" s="7"/>
      <c r="BD211" s="7"/>
      <c r="BE211" s="7"/>
      <c r="BF211" s="7"/>
    </row>
    <row r="212" spans="1:58" x14ac:dyDescent="0.25">
      <c r="A212" s="22" t="s">
        <v>591</v>
      </c>
      <c r="B212" s="23">
        <v>87</v>
      </c>
      <c r="C212" s="22" t="s">
        <v>1699</v>
      </c>
      <c r="D212" s="48">
        <v>870000098</v>
      </c>
      <c r="E212" s="22" t="s">
        <v>1404</v>
      </c>
      <c r="F212" s="22" t="s">
        <v>1504</v>
      </c>
      <c r="I212" s="1" t="s">
        <v>84</v>
      </c>
      <c r="J212" s="33">
        <v>13326</v>
      </c>
      <c r="K212" s="33">
        <f t="shared" si="121"/>
        <v>10007.827252386222</v>
      </c>
      <c r="L212" s="33">
        <v>459</v>
      </c>
      <c r="M212" s="33">
        <f t="shared" si="122"/>
        <v>1</v>
      </c>
      <c r="N212" s="32">
        <v>0</v>
      </c>
      <c r="O212" s="33" t="s">
        <v>11</v>
      </c>
      <c r="P212" s="33" t="str">
        <f t="shared" si="98"/>
        <v>Faible activité</v>
      </c>
      <c r="Q212" s="36">
        <f t="shared" si="99"/>
        <v>1.1420238095238093</v>
      </c>
      <c r="R212" s="6">
        <f t="shared" si="100"/>
        <v>2</v>
      </c>
      <c r="S212" s="6">
        <f t="shared" si="101"/>
        <v>0</v>
      </c>
      <c r="T212" s="6">
        <f t="shared" si="123"/>
        <v>0.85797619047619067</v>
      </c>
      <c r="U212" s="6">
        <f t="shared" si="102"/>
        <v>2</v>
      </c>
      <c r="V212" s="6">
        <f t="shared" si="103"/>
        <v>1.7847321428571428</v>
      </c>
      <c r="W212" s="6">
        <f t="shared" si="104"/>
        <v>2.2849345238095236</v>
      </c>
      <c r="X212" s="6">
        <f t="shared" si="105"/>
        <v>0</v>
      </c>
      <c r="Y212" s="6">
        <f t="shared" si="124"/>
        <v>0.50020238095238079</v>
      </c>
      <c r="Z212" s="6">
        <f t="shared" si="106"/>
        <v>2.2849345238095236</v>
      </c>
      <c r="AA212" s="4">
        <f t="shared" si="107"/>
        <v>1</v>
      </c>
      <c r="AB212" s="44">
        <f t="shared" si="108"/>
        <v>1</v>
      </c>
      <c r="AC212" s="6">
        <f t="shared" si="109"/>
        <v>0.125</v>
      </c>
      <c r="AD212" s="4">
        <f t="shared" si="125"/>
        <v>0</v>
      </c>
      <c r="AF212" s="4">
        <f t="shared" si="110"/>
        <v>0</v>
      </c>
      <c r="AG212" s="4">
        <f t="shared" si="111"/>
        <v>-100000</v>
      </c>
      <c r="AH212" s="4">
        <f t="shared" si="126"/>
        <v>-100000</v>
      </c>
      <c r="AI212" s="4">
        <f t="shared" si="112"/>
        <v>509163.09523809538</v>
      </c>
      <c r="AJ212" s="4">
        <f t="shared" si="113"/>
        <v>148382.73537857138</v>
      </c>
      <c r="AK212" s="4">
        <f t="shared" si="114"/>
        <v>273849.59999999998</v>
      </c>
      <c r="AL212" s="4">
        <f t="shared" si="115"/>
        <v>42000</v>
      </c>
      <c r="AM212" s="4">
        <f t="shared" si="116"/>
        <v>8969.5249999999996</v>
      </c>
      <c r="AN212" s="4">
        <f t="shared" si="117"/>
        <v>5424.545454545455</v>
      </c>
      <c r="AO212" s="4">
        <f t="shared" si="118"/>
        <v>0</v>
      </c>
      <c r="AP212" s="4">
        <v>0</v>
      </c>
      <c r="AQ212" s="4">
        <v>0</v>
      </c>
      <c r="AR212" s="4">
        <f t="shared" si="119"/>
        <v>0</v>
      </c>
      <c r="AS212" s="4">
        <f t="shared" si="127"/>
        <v>987789.50107121211</v>
      </c>
      <c r="AT212" s="4">
        <v>0</v>
      </c>
      <c r="AU212" s="4">
        <f t="shared" si="128"/>
        <v>987789.50107121211</v>
      </c>
      <c r="AV212" s="18">
        <f t="shared" si="129"/>
        <v>1</v>
      </c>
      <c r="AW212" s="105"/>
      <c r="AX212" s="103"/>
      <c r="AY212" s="107">
        <f t="shared" si="120"/>
        <v>987789.50107121211</v>
      </c>
      <c r="AZ212" s="7"/>
      <c r="BA212" s="7"/>
      <c r="BB212" s="7"/>
      <c r="BC212" s="7"/>
      <c r="BD212" s="7"/>
      <c r="BE212" s="7"/>
      <c r="BF212" s="7"/>
    </row>
    <row r="213" spans="1:58" x14ac:dyDescent="0.25">
      <c r="A213" s="22" t="s">
        <v>591</v>
      </c>
      <c r="B213" s="23">
        <v>87</v>
      </c>
      <c r="C213" s="22" t="s">
        <v>1700</v>
      </c>
      <c r="D213" s="48">
        <v>870000270</v>
      </c>
      <c r="E213" s="22" t="s">
        <v>1406</v>
      </c>
      <c r="F213" s="22" t="s">
        <v>1504</v>
      </c>
      <c r="I213" s="1" t="s">
        <v>83</v>
      </c>
      <c r="J213" s="33">
        <v>8224</v>
      </c>
      <c r="K213" s="33">
        <f t="shared" si="121"/>
        <v>6176.2247728969151</v>
      </c>
      <c r="L213" s="33">
        <v>178</v>
      </c>
      <c r="M213" s="33">
        <f t="shared" si="122"/>
        <v>1</v>
      </c>
      <c r="N213" s="32">
        <v>0</v>
      </c>
      <c r="O213" s="33" t="s">
        <v>11</v>
      </c>
      <c r="P213" s="33" t="str">
        <f t="shared" si="98"/>
        <v>Faible activité</v>
      </c>
      <c r="Q213" s="36">
        <f t="shared" si="99"/>
        <v>1</v>
      </c>
      <c r="R213" s="6">
        <f t="shared" si="100"/>
        <v>2</v>
      </c>
      <c r="S213" s="6">
        <f t="shared" si="101"/>
        <v>0</v>
      </c>
      <c r="T213" s="6">
        <f t="shared" si="123"/>
        <v>1</v>
      </c>
      <c r="U213" s="6">
        <f t="shared" si="102"/>
        <v>2</v>
      </c>
      <c r="V213" s="6">
        <f t="shared" si="103"/>
        <v>1.1014285714285714</v>
      </c>
      <c r="W213" s="6">
        <f t="shared" si="104"/>
        <v>2</v>
      </c>
      <c r="X213" s="6">
        <f t="shared" si="105"/>
        <v>0</v>
      </c>
      <c r="Y213" s="6">
        <f t="shared" si="124"/>
        <v>0.89857142857142858</v>
      </c>
      <c r="Z213" s="6">
        <f t="shared" si="106"/>
        <v>2</v>
      </c>
      <c r="AA213" s="4">
        <f t="shared" si="107"/>
        <v>1</v>
      </c>
      <c r="AB213" s="44">
        <f t="shared" si="108"/>
        <v>1</v>
      </c>
      <c r="AC213" s="6">
        <f t="shared" si="109"/>
        <v>0.125</v>
      </c>
      <c r="AD213" s="4">
        <f t="shared" si="125"/>
        <v>0</v>
      </c>
      <c r="AF213" s="4">
        <f t="shared" si="110"/>
        <v>0</v>
      </c>
      <c r="AG213" s="4">
        <f t="shared" si="111"/>
        <v>-100000</v>
      </c>
      <c r="AH213" s="4">
        <f t="shared" si="126"/>
        <v>-50000</v>
      </c>
      <c r="AI213" s="4">
        <f t="shared" si="112"/>
        <v>660000</v>
      </c>
      <c r="AJ213" s="4">
        <f t="shared" si="113"/>
        <v>266557.08085714286</v>
      </c>
      <c r="AK213" s="4">
        <f t="shared" si="114"/>
        <v>273849.59999999998</v>
      </c>
      <c r="AL213" s="4">
        <f t="shared" si="115"/>
        <v>42000</v>
      </c>
      <c r="AM213" s="4">
        <f t="shared" si="116"/>
        <v>8969.5249999999996</v>
      </c>
      <c r="AN213" s="4">
        <f t="shared" si="117"/>
        <v>2103.6363636363635</v>
      </c>
      <c r="AO213" s="4">
        <f t="shared" si="118"/>
        <v>0</v>
      </c>
      <c r="AP213" s="4">
        <v>0</v>
      </c>
      <c r="AQ213" s="4">
        <v>0</v>
      </c>
      <c r="AR213" s="4">
        <f t="shared" si="119"/>
        <v>0</v>
      </c>
      <c r="AS213" s="4">
        <f t="shared" si="127"/>
        <v>1253479.8422207793</v>
      </c>
      <c r="AT213" s="4">
        <v>0</v>
      </c>
      <c r="AU213" s="4">
        <f t="shared" si="128"/>
        <v>1253479.8422207793</v>
      </c>
      <c r="AV213" s="18">
        <f t="shared" si="129"/>
        <v>1</v>
      </c>
      <c r="AW213" s="105"/>
      <c r="AX213" s="103"/>
      <c r="AY213" s="107">
        <f t="shared" si="120"/>
        <v>1253479.8422207793</v>
      </c>
      <c r="AZ213" s="7"/>
      <c r="BA213" s="7"/>
      <c r="BB213" s="7"/>
      <c r="BC213" s="7"/>
      <c r="BD213" s="7"/>
      <c r="BE213" s="7"/>
      <c r="BF213" s="7"/>
    </row>
    <row r="214" spans="1:58" x14ac:dyDescent="0.25">
      <c r="A214" s="22" t="s">
        <v>591</v>
      </c>
      <c r="B214" s="23">
        <v>87</v>
      </c>
      <c r="C214" s="22" t="s">
        <v>1701</v>
      </c>
      <c r="D214" s="48">
        <v>870000288</v>
      </c>
      <c r="E214" s="22" t="s">
        <v>1702</v>
      </c>
      <c r="F214" s="22" t="s">
        <v>1529</v>
      </c>
      <c r="I214" s="1" t="s">
        <v>82</v>
      </c>
      <c r="J214" s="33">
        <v>0</v>
      </c>
      <c r="K214" s="33">
        <f t="shared" si="121"/>
        <v>0</v>
      </c>
      <c r="L214" s="33">
        <v>0</v>
      </c>
      <c r="M214" s="33">
        <f t="shared" si="122"/>
        <v>0</v>
      </c>
      <c r="N214" s="32">
        <v>1</v>
      </c>
      <c r="O214" s="33"/>
      <c r="P214" s="33" t="str">
        <f t="shared" si="98"/>
        <v/>
      </c>
      <c r="Q214" s="36">
        <f t="shared" si="99"/>
        <v>0</v>
      </c>
      <c r="R214" s="6">
        <f t="shared" si="100"/>
        <v>0</v>
      </c>
      <c r="S214" s="6">
        <f t="shared" si="101"/>
        <v>0</v>
      </c>
      <c r="T214" s="6">
        <f t="shared" si="123"/>
        <v>0</v>
      </c>
      <c r="U214" s="6">
        <f t="shared" si="102"/>
        <v>0</v>
      </c>
      <c r="V214" s="6">
        <f t="shared" si="103"/>
        <v>0</v>
      </c>
      <c r="W214" s="6">
        <f t="shared" si="104"/>
        <v>0</v>
      </c>
      <c r="X214" s="6">
        <f t="shared" si="105"/>
        <v>0</v>
      </c>
      <c r="Y214" s="6">
        <f t="shared" si="124"/>
        <v>0</v>
      </c>
      <c r="Z214" s="6">
        <f t="shared" si="106"/>
        <v>0</v>
      </c>
      <c r="AA214" s="4">
        <f t="shared" si="107"/>
        <v>0</v>
      </c>
      <c r="AB214" s="44">
        <f t="shared" si="108"/>
        <v>0</v>
      </c>
      <c r="AC214" s="6">
        <f t="shared" si="109"/>
        <v>0</v>
      </c>
      <c r="AD214" s="4">
        <f t="shared" si="125"/>
        <v>0</v>
      </c>
      <c r="AF214" s="4">
        <f t="shared" si="110"/>
        <v>0</v>
      </c>
      <c r="AG214" s="4">
        <f t="shared" si="111"/>
        <v>0</v>
      </c>
      <c r="AH214" s="4">
        <f t="shared" si="126"/>
        <v>0</v>
      </c>
      <c r="AI214" s="4">
        <f t="shared" si="112"/>
        <v>0</v>
      </c>
      <c r="AJ214" s="4">
        <f t="shared" si="113"/>
        <v>0</v>
      </c>
      <c r="AK214" s="4">
        <f t="shared" si="114"/>
        <v>0</v>
      </c>
      <c r="AL214" s="4">
        <f t="shared" si="115"/>
        <v>0</v>
      </c>
      <c r="AM214" s="4">
        <f t="shared" si="116"/>
        <v>0</v>
      </c>
      <c r="AN214" s="4">
        <f t="shared" si="117"/>
        <v>0</v>
      </c>
      <c r="AO214" s="4">
        <f t="shared" si="118"/>
        <v>0</v>
      </c>
      <c r="AP214" s="4">
        <v>0</v>
      </c>
      <c r="AQ214" s="4">
        <v>0</v>
      </c>
      <c r="AR214" s="4">
        <f t="shared" si="119"/>
        <v>0</v>
      </c>
      <c r="AS214" s="4">
        <f t="shared" si="127"/>
        <v>0</v>
      </c>
      <c r="AT214" s="4">
        <v>0</v>
      </c>
      <c r="AU214" s="4">
        <f t="shared" si="128"/>
        <v>0</v>
      </c>
      <c r="AV214" s="18">
        <f t="shared" si="129"/>
        <v>0</v>
      </c>
      <c r="AW214" s="105"/>
      <c r="AX214" s="103"/>
      <c r="AY214" s="107">
        <f t="shared" si="120"/>
        <v>0</v>
      </c>
      <c r="AZ214" s="7"/>
      <c r="BA214" s="7"/>
      <c r="BB214" s="7"/>
      <c r="BC214" s="7"/>
      <c r="BD214" s="7"/>
      <c r="BE214" s="7"/>
      <c r="BF214" s="7"/>
    </row>
    <row r="215" spans="1:58" x14ac:dyDescent="0.25">
      <c r="A215" s="22" t="s">
        <v>591</v>
      </c>
      <c r="B215" s="23">
        <v>87</v>
      </c>
      <c r="C215" s="22" t="s">
        <v>1703</v>
      </c>
      <c r="D215" s="48">
        <v>870014859</v>
      </c>
      <c r="E215" s="22" t="s">
        <v>1402</v>
      </c>
      <c r="F215" s="22" t="s">
        <v>1504</v>
      </c>
      <c r="I215" s="1" t="s">
        <v>85</v>
      </c>
      <c r="J215" s="33">
        <v>23118</v>
      </c>
      <c r="K215" s="33">
        <f t="shared" si="121"/>
        <v>17361.620172644805</v>
      </c>
      <c r="L215" s="33">
        <v>0</v>
      </c>
      <c r="M215" s="33">
        <f t="shared" si="122"/>
        <v>1</v>
      </c>
      <c r="N215" s="32">
        <v>0</v>
      </c>
      <c r="O215" s="33" t="s">
        <v>16</v>
      </c>
      <c r="P215" s="33" t="str">
        <f t="shared" si="98"/>
        <v/>
      </c>
      <c r="Q215" s="36">
        <f t="shared" si="99"/>
        <v>1.7248809523809525</v>
      </c>
      <c r="R215" s="6">
        <f t="shared" si="100"/>
        <v>0</v>
      </c>
      <c r="S215" s="6">
        <f t="shared" si="101"/>
        <v>0</v>
      </c>
      <c r="T215" s="6">
        <f t="shared" si="123"/>
        <v>0</v>
      </c>
      <c r="U215" s="6">
        <f t="shared" si="102"/>
        <v>1.7248809523809525</v>
      </c>
      <c r="V215" s="6">
        <f t="shared" si="103"/>
        <v>3.0961607142857139</v>
      </c>
      <c r="W215" s="6">
        <f t="shared" si="104"/>
        <v>0</v>
      </c>
      <c r="X215" s="6">
        <f t="shared" si="105"/>
        <v>0</v>
      </c>
      <c r="Y215" s="6">
        <f t="shared" si="124"/>
        <v>0</v>
      </c>
      <c r="Z215" s="6">
        <f t="shared" si="106"/>
        <v>3.0961607142857139</v>
      </c>
      <c r="AA215" s="4">
        <f t="shared" si="107"/>
        <v>0</v>
      </c>
      <c r="AB215" s="44">
        <f t="shared" si="108"/>
        <v>0</v>
      </c>
      <c r="AC215" s="6">
        <f t="shared" si="109"/>
        <v>0</v>
      </c>
      <c r="AD215" s="4">
        <f t="shared" si="125"/>
        <v>0</v>
      </c>
      <c r="AF215" s="4">
        <f t="shared" si="110"/>
        <v>0</v>
      </c>
      <c r="AG215" s="4">
        <f t="shared" si="111"/>
        <v>0</v>
      </c>
      <c r="AH215" s="4">
        <f t="shared" si="126"/>
        <v>0</v>
      </c>
      <c r="AI215" s="4">
        <f t="shared" si="112"/>
        <v>0</v>
      </c>
      <c r="AJ215" s="4">
        <f t="shared" si="113"/>
        <v>0</v>
      </c>
      <c r="AK215" s="4">
        <f t="shared" si="114"/>
        <v>0</v>
      </c>
      <c r="AL215" s="4">
        <f t="shared" si="115"/>
        <v>0</v>
      </c>
      <c r="AM215" s="4">
        <f t="shared" si="116"/>
        <v>0</v>
      </c>
      <c r="AN215" s="4">
        <f t="shared" si="117"/>
        <v>0</v>
      </c>
      <c r="AO215" s="4">
        <f t="shared" si="118"/>
        <v>0</v>
      </c>
      <c r="AP215" s="4">
        <v>0</v>
      </c>
      <c r="AQ215" s="4">
        <v>0</v>
      </c>
      <c r="AR215" s="4">
        <f t="shared" si="119"/>
        <v>0</v>
      </c>
      <c r="AS215" s="4">
        <f t="shared" si="127"/>
        <v>0</v>
      </c>
      <c r="AT215" s="4">
        <v>0</v>
      </c>
      <c r="AU215" s="4">
        <f t="shared" si="128"/>
        <v>0</v>
      </c>
      <c r="AV215" s="18">
        <f t="shared" si="129"/>
        <v>0</v>
      </c>
      <c r="AW215" s="105"/>
      <c r="AX215" s="103"/>
      <c r="AY215" s="107">
        <f t="shared" si="120"/>
        <v>0</v>
      </c>
      <c r="AZ215" s="7"/>
      <c r="BA215" s="7"/>
      <c r="BB215" s="7"/>
      <c r="BC215" s="7"/>
      <c r="BD215" s="7"/>
      <c r="BE215" s="7"/>
      <c r="BF215" s="7"/>
    </row>
    <row r="216" spans="1:58" x14ac:dyDescent="0.25">
      <c r="A216" s="22" t="s">
        <v>590</v>
      </c>
      <c r="B216" s="23">
        <v>18</v>
      </c>
      <c r="C216" s="22" t="s">
        <v>1704</v>
      </c>
      <c r="D216" s="48">
        <v>180000010</v>
      </c>
      <c r="E216" s="22" t="s">
        <v>862</v>
      </c>
      <c r="F216" s="22" t="s">
        <v>1504</v>
      </c>
      <c r="I216" s="1" t="s">
        <v>482</v>
      </c>
      <c r="J216" s="33">
        <v>47136</v>
      </c>
      <c r="K216" s="33">
        <f t="shared" si="121"/>
        <v>35399.140429872205</v>
      </c>
      <c r="L216" s="33">
        <v>2050</v>
      </c>
      <c r="M216" s="33">
        <f t="shared" si="122"/>
        <v>1</v>
      </c>
      <c r="N216" s="32">
        <v>0</v>
      </c>
      <c r="O216" s="33" t="s">
        <v>11</v>
      </c>
      <c r="P216" s="33" t="str">
        <f t="shared" si="98"/>
        <v/>
      </c>
      <c r="Q216" s="36">
        <f t="shared" si="99"/>
        <v>3.15452380952381</v>
      </c>
      <c r="R216" s="6">
        <f t="shared" si="100"/>
        <v>4.6166291666666659</v>
      </c>
      <c r="S216" s="6">
        <f t="shared" si="101"/>
        <v>0</v>
      </c>
      <c r="T216" s="6">
        <f t="shared" si="123"/>
        <v>1.4621053571428559</v>
      </c>
      <c r="U216" s="6">
        <f t="shared" si="102"/>
        <v>4.6166291666666659</v>
      </c>
      <c r="V216" s="6">
        <f t="shared" si="103"/>
        <v>6.3128571428571423</v>
      </c>
      <c r="W216" s="6">
        <f t="shared" si="104"/>
        <v>7.2924642857142858</v>
      </c>
      <c r="X216" s="6">
        <f t="shared" si="105"/>
        <v>0</v>
      </c>
      <c r="Y216" s="6">
        <f t="shared" si="124"/>
        <v>0.97960714285714356</v>
      </c>
      <c r="Z216" s="6">
        <f t="shared" si="106"/>
        <v>7.2924642857142858</v>
      </c>
      <c r="AA216" s="4">
        <f t="shared" si="107"/>
        <v>1.3333333333333333</v>
      </c>
      <c r="AB216" s="44">
        <f t="shared" si="108"/>
        <v>2</v>
      </c>
      <c r="AC216" s="6">
        <f t="shared" si="109"/>
        <v>0.16666666666666666</v>
      </c>
      <c r="AD216" s="4">
        <f t="shared" si="125"/>
        <v>0</v>
      </c>
      <c r="AF216" s="4">
        <f t="shared" si="110"/>
        <v>0</v>
      </c>
      <c r="AG216" s="4">
        <f t="shared" si="111"/>
        <v>0</v>
      </c>
      <c r="AH216" s="4">
        <f t="shared" si="126"/>
        <v>0</v>
      </c>
      <c r="AI216" s="4">
        <f t="shared" si="112"/>
        <v>1038094.8035714277</v>
      </c>
      <c r="AJ216" s="4">
        <f t="shared" si="113"/>
        <v>290595.9527357145</v>
      </c>
      <c r="AK216" s="4">
        <f t="shared" si="114"/>
        <v>365132.79999999993</v>
      </c>
      <c r="AL216" s="4">
        <f t="shared" si="115"/>
        <v>84000</v>
      </c>
      <c r="AM216" s="4">
        <f t="shared" si="116"/>
        <v>11959.366666666665</v>
      </c>
      <c r="AN216" s="4">
        <f t="shared" si="117"/>
        <v>24227.272727272728</v>
      </c>
      <c r="AO216" s="4">
        <f t="shared" si="118"/>
        <v>142761.99999999997</v>
      </c>
      <c r="AP216" s="4">
        <v>0</v>
      </c>
      <c r="AQ216" s="4">
        <v>0</v>
      </c>
      <c r="AR216" s="4">
        <f t="shared" si="119"/>
        <v>0</v>
      </c>
      <c r="AS216" s="4">
        <f t="shared" si="127"/>
        <v>1956772.1957010815</v>
      </c>
      <c r="AT216" s="4">
        <v>0</v>
      </c>
      <c r="AU216" s="4">
        <f t="shared" si="128"/>
        <v>1956772.1957010815</v>
      </c>
      <c r="AV216" s="18">
        <f t="shared" si="129"/>
        <v>1</v>
      </c>
      <c r="AW216" s="105"/>
      <c r="AX216" s="103"/>
      <c r="AY216" s="107">
        <f t="shared" si="120"/>
        <v>1956772.1957010815</v>
      </c>
      <c r="AZ216" s="7"/>
      <c r="BA216" s="7"/>
      <c r="BB216" s="7"/>
      <c r="BC216" s="7"/>
      <c r="BD216" s="7"/>
      <c r="BE216" s="7"/>
      <c r="BF216" s="7"/>
    </row>
    <row r="217" spans="1:58" x14ac:dyDescent="0.25">
      <c r="A217" s="22" t="s">
        <v>590</v>
      </c>
      <c r="B217" s="23">
        <v>18</v>
      </c>
      <c r="C217" s="22" t="s">
        <v>639</v>
      </c>
      <c r="D217" s="48">
        <v>180000200</v>
      </c>
      <c r="E217" s="22" t="s">
        <v>864</v>
      </c>
      <c r="F217" s="22" t="s">
        <v>1504</v>
      </c>
      <c r="I217" s="1" t="s">
        <v>481</v>
      </c>
      <c r="J217" s="33">
        <v>19663</v>
      </c>
      <c r="K217" s="33">
        <f t="shared" si="121"/>
        <v>14766.91484794164</v>
      </c>
      <c r="L217" s="33">
        <v>648</v>
      </c>
      <c r="M217" s="33">
        <f t="shared" si="122"/>
        <v>1</v>
      </c>
      <c r="N217" s="32">
        <v>0</v>
      </c>
      <c r="O217" s="33" t="s">
        <v>11</v>
      </c>
      <c r="P217" s="33" t="str">
        <f t="shared" si="98"/>
        <v/>
      </c>
      <c r="Q217" s="36">
        <f t="shared" si="99"/>
        <v>1.5192261904761903</v>
      </c>
      <c r="R217" s="6">
        <f t="shared" si="100"/>
        <v>2.2829444047619045</v>
      </c>
      <c r="S217" s="6">
        <f t="shared" si="101"/>
        <v>0</v>
      </c>
      <c r="T217" s="6">
        <f t="shared" si="123"/>
        <v>0.76371821428571418</v>
      </c>
      <c r="U217" s="6">
        <f t="shared" si="102"/>
        <v>2.2829444047619045</v>
      </c>
      <c r="V217" s="6">
        <f t="shared" si="103"/>
        <v>2.6334374999999999</v>
      </c>
      <c r="W217" s="6">
        <f t="shared" si="104"/>
        <v>3.1422440476190472</v>
      </c>
      <c r="X217" s="6">
        <f t="shared" si="105"/>
        <v>0</v>
      </c>
      <c r="Y217" s="6">
        <f t="shared" si="124"/>
        <v>0.50880654761904731</v>
      </c>
      <c r="Z217" s="6">
        <f t="shared" si="106"/>
        <v>3.1422440476190472</v>
      </c>
      <c r="AA217" s="4">
        <f t="shared" si="107"/>
        <v>1</v>
      </c>
      <c r="AB217" s="44">
        <f t="shared" si="108"/>
        <v>1</v>
      </c>
      <c r="AC217" s="6">
        <f t="shared" si="109"/>
        <v>0.125</v>
      </c>
      <c r="AD217" s="4">
        <f t="shared" si="125"/>
        <v>0</v>
      </c>
      <c r="AF217" s="4">
        <f t="shared" si="110"/>
        <v>0</v>
      </c>
      <c r="AG217" s="4">
        <f t="shared" si="111"/>
        <v>0</v>
      </c>
      <c r="AH217" s="4">
        <f t="shared" si="126"/>
        <v>0</v>
      </c>
      <c r="AI217" s="4">
        <f t="shared" si="112"/>
        <v>542239.93214285711</v>
      </c>
      <c r="AJ217" s="4">
        <f t="shared" si="113"/>
        <v>150935.12184107135</v>
      </c>
      <c r="AK217" s="4">
        <f t="shared" si="114"/>
        <v>273849.59999999998</v>
      </c>
      <c r="AL217" s="4">
        <f t="shared" si="115"/>
        <v>42000</v>
      </c>
      <c r="AM217" s="4">
        <f t="shared" si="116"/>
        <v>8969.5249999999996</v>
      </c>
      <c r="AN217" s="4">
        <f t="shared" si="117"/>
        <v>7658.181818181818</v>
      </c>
      <c r="AO217" s="4">
        <f t="shared" si="118"/>
        <v>0</v>
      </c>
      <c r="AP217" s="4">
        <v>0</v>
      </c>
      <c r="AQ217" s="4">
        <v>0</v>
      </c>
      <c r="AR217" s="4">
        <f t="shared" si="119"/>
        <v>0</v>
      </c>
      <c r="AS217" s="4">
        <f t="shared" si="127"/>
        <v>1025652.3608021102</v>
      </c>
      <c r="AT217" s="4">
        <v>0</v>
      </c>
      <c r="AU217" s="4">
        <f t="shared" si="128"/>
        <v>1025652.3608021102</v>
      </c>
      <c r="AV217" s="18">
        <f t="shared" si="129"/>
        <v>1</v>
      </c>
      <c r="AW217" s="105"/>
      <c r="AX217" s="103"/>
      <c r="AY217" s="107">
        <f t="shared" si="120"/>
        <v>1025652.3608021102</v>
      </c>
      <c r="AZ217" s="7"/>
      <c r="BA217" s="7"/>
      <c r="BB217" s="7"/>
      <c r="BC217" s="7"/>
      <c r="BD217" s="7"/>
      <c r="BE217" s="7"/>
      <c r="BF217" s="7"/>
    </row>
    <row r="218" spans="1:58" x14ac:dyDescent="0.25">
      <c r="A218" s="22" t="s">
        <v>590</v>
      </c>
      <c r="B218" s="23">
        <v>18</v>
      </c>
      <c r="C218" s="22" t="s">
        <v>1705</v>
      </c>
      <c r="D218" s="48">
        <v>180000283</v>
      </c>
      <c r="E218" s="22" t="s">
        <v>865</v>
      </c>
      <c r="F218" s="22" t="s">
        <v>1504</v>
      </c>
      <c r="I218" s="1" t="s">
        <v>480</v>
      </c>
      <c r="J218" s="33">
        <v>12994</v>
      </c>
      <c r="K218" s="33">
        <f t="shared" si="121"/>
        <v>9758.4952211846448</v>
      </c>
      <c r="L218" s="33">
        <v>585</v>
      </c>
      <c r="M218" s="33">
        <f t="shared" si="122"/>
        <v>1</v>
      </c>
      <c r="N218" s="32">
        <v>0</v>
      </c>
      <c r="O218" s="33" t="s">
        <v>11</v>
      </c>
      <c r="P218" s="33" t="str">
        <f t="shared" si="98"/>
        <v>Faible activité</v>
      </c>
      <c r="Q218" s="36">
        <f t="shared" si="99"/>
        <v>1.1222619047619047</v>
      </c>
      <c r="R218" s="6">
        <f t="shared" si="100"/>
        <v>2</v>
      </c>
      <c r="S218" s="6">
        <f t="shared" si="101"/>
        <v>0</v>
      </c>
      <c r="T218" s="6">
        <f t="shared" si="123"/>
        <v>0.87773809523809532</v>
      </c>
      <c r="U218" s="6">
        <f t="shared" si="102"/>
        <v>2</v>
      </c>
      <c r="V218" s="6">
        <f t="shared" si="103"/>
        <v>1.7402678571428571</v>
      </c>
      <c r="W218" s="6">
        <f t="shared" si="104"/>
        <v>2.3411369047619046</v>
      </c>
      <c r="X218" s="6">
        <f t="shared" si="105"/>
        <v>0</v>
      </c>
      <c r="Y218" s="6">
        <f t="shared" si="124"/>
        <v>0.60086904761904747</v>
      </c>
      <c r="Z218" s="6">
        <f t="shared" si="106"/>
        <v>2.3411369047619046</v>
      </c>
      <c r="AA218" s="4">
        <f t="shared" si="107"/>
        <v>1</v>
      </c>
      <c r="AB218" s="44">
        <f t="shared" si="108"/>
        <v>1</v>
      </c>
      <c r="AC218" s="6">
        <f t="shared" si="109"/>
        <v>0.125</v>
      </c>
      <c r="AD218" s="4">
        <f t="shared" si="125"/>
        <v>0</v>
      </c>
      <c r="AF218" s="4">
        <f t="shared" si="110"/>
        <v>0</v>
      </c>
      <c r="AG218" s="4">
        <f t="shared" si="111"/>
        <v>-100000</v>
      </c>
      <c r="AH218" s="4">
        <f t="shared" si="126"/>
        <v>-100000</v>
      </c>
      <c r="AI218" s="4">
        <f t="shared" si="112"/>
        <v>523194.04761904769</v>
      </c>
      <c r="AJ218" s="4">
        <f t="shared" si="113"/>
        <v>178245.03897857139</v>
      </c>
      <c r="AK218" s="4">
        <f t="shared" si="114"/>
        <v>273849.59999999998</v>
      </c>
      <c r="AL218" s="4">
        <f t="shared" si="115"/>
        <v>42000</v>
      </c>
      <c r="AM218" s="4">
        <f t="shared" si="116"/>
        <v>8969.5249999999996</v>
      </c>
      <c r="AN218" s="4">
        <f t="shared" si="117"/>
        <v>6913.636363636364</v>
      </c>
      <c r="AO218" s="4">
        <f t="shared" si="118"/>
        <v>0</v>
      </c>
      <c r="AP218" s="4">
        <v>0</v>
      </c>
      <c r="AQ218" s="4">
        <v>0</v>
      </c>
      <c r="AR218" s="4">
        <f t="shared" si="119"/>
        <v>0</v>
      </c>
      <c r="AS218" s="4">
        <f t="shared" si="127"/>
        <v>1033171.8479612555</v>
      </c>
      <c r="AT218" s="4">
        <v>0</v>
      </c>
      <c r="AU218" s="4">
        <f t="shared" si="128"/>
        <v>1033171.8479612555</v>
      </c>
      <c r="AV218" s="18">
        <f t="shared" si="129"/>
        <v>1</v>
      </c>
      <c r="AW218" s="105"/>
      <c r="AX218" s="103"/>
      <c r="AY218" s="107">
        <f t="shared" si="120"/>
        <v>1033171.8479612555</v>
      </c>
      <c r="AZ218" s="7"/>
      <c r="BA218" s="7"/>
      <c r="BB218" s="7"/>
      <c r="BC218" s="7"/>
      <c r="BD218" s="7"/>
      <c r="BE218" s="7"/>
      <c r="BF218" s="7"/>
    </row>
    <row r="219" spans="1:58" x14ac:dyDescent="0.25">
      <c r="A219" s="22" t="s">
        <v>590</v>
      </c>
      <c r="B219" s="23">
        <v>28</v>
      </c>
      <c r="C219" s="22" t="s">
        <v>1706</v>
      </c>
      <c r="D219" s="48">
        <v>280000084</v>
      </c>
      <c r="E219" s="22" t="s">
        <v>922</v>
      </c>
      <c r="F219" s="22" t="s">
        <v>1504</v>
      </c>
      <c r="I219" s="1" t="s">
        <v>444</v>
      </c>
      <c r="J219" s="33">
        <v>58194</v>
      </c>
      <c r="K219" s="33">
        <f t="shared" si="121"/>
        <v>43703.699469110295</v>
      </c>
      <c r="L219" s="33">
        <v>1844</v>
      </c>
      <c r="M219" s="33">
        <f t="shared" si="122"/>
        <v>1</v>
      </c>
      <c r="N219" s="32">
        <v>0</v>
      </c>
      <c r="O219" s="33" t="s">
        <v>11</v>
      </c>
      <c r="P219" s="33" t="str">
        <f t="shared" si="98"/>
        <v/>
      </c>
      <c r="Q219" s="36">
        <f t="shared" si="99"/>
        <v>3.8127380952380956</v>
      </c>
      <c r="R219" s="6">
        <f t="shared" si="100"/>
        <v>5.235121904761904</v>
      </c>
      <c r="S219" s="6">
        <f t="shared" si="101"/>
        <v>0</v>
      </c>
      <c r="T219" s="6">
        <f t="shared" si="123"/>
        <v>1.4223838095238084</v>
      </c>
      <c r="U219" s="6">
        <f t="shared" si="102"/>
        <v>5.235121904761904</v>
      </c>
      <c r="V219" s="6">
        <f t="shared" si="103"/>
        <v>7.7938392857142862</v>
      </c>
      <c r="W219" s="6">
        <f t="shared" si="104"/>
        <v>8.3897976190476182</v>
      </c>
      <c r="X219" s="6">
        <f t="shared" si="105"/>
        <v>0</v>
      </c>
      <c r="Y219" s="6">
        <f t="shared" si="124"/>
        <v>0.59595833333333204</v>
      </c>
      <c r="Z219" s="6">
        <f t="shared" si="106"/>
        <v>8.3897976190476182</v>
      </c>
      <c r="AA219" s="4">
        <f t="shared" si="107"/>
        <v>1.3333333333333333</v>
      </c>
      <c r="AB219" s="44">
        <f t="shared" si="108"/>
        <v>2</v>
      </c>
      <c r="AC219" s="6">
        <f t="shared" si="109"/>
        <v>0.16666666666666666</v>
      </c>
      <c r="AD219" s="4">
        <f t="shared" si="125"/>
        <v>0</v>
      </c>
      <c r="AF219" s="4">
        <f t="shared" si="110"/>
        <v>0</v>
      </c>
      <c r="AG219" s="4">
        <f t="shared" si="111"/>
        <v>0</v>
      </c>
      <c r="AH219" s="4">
        <f t="shared" si="126"/>
        <v>0</v>
      </c>
      <c r="AI219" s="4">
        <f t="shared" si="112"/>
        <v>1009892.5047619039</v>
      </c>
      <c r="AJ219" s="4">
        <f t="shared" si="113"/>
        <v>176788.29817499963</v>
      </c>
      <c r="AK219" s="4">
        <f t="shared" si="114"/>
        <v>365132.79999999993</v>
      </c>
      <c r="AL219" s="4">
        <f t="shared" si="115"/>
        <v>84000</v>
      </c>
      <c r="AM219" s="4">
        <f t="shared" si="116"/>
        <v>11959.366666666665</v>
      </c>
      <c r="AN219" s="4">
        <f t="shared" si="117"/>
        <v>21792.727272727272</v>
      </c>
      <c r="AO219" s="4">
        <f t="shared" si="118"/>
        <v>128416.15999999997</v>
      </c>
      <c r="AP219" s="4">
        <v>0</v>
      </c>
      <c r="AQ219" s="4">
        <v>0</v>
      </c>
      <c r="AR219" s="4">
        <f t="shared" si="119"/>
        <v>0</v>
      </c>
      <c r="AS219" s="4">
        <f t="shared" si="127"/>
        <v>1797981.8568762974</v>
      </c>
      <c r="AT219" s="4">
        <v>0</v>
      </c>
      <c r="AU219" s="4">
        <f t="shared" si="128"/>
        <v>1797981.8568762974</v>
      </c>
      <c r="AV219" s="18">
        <f t="shared" si="129"/>
        <v>1</v>
      </c>
      <c r="AW219" s="105"/>
      <c r="AX219" s="103"/>
      <c r="AY219" s="107">
        <f t="shared" si="120"/>
        <v>1797981.8568762974</v>
      </c>
      <c r="AZ219" s="7"/>
      <c r="BA219" s="7"/>
      <c r="BB219" s="7"/>
      <c r="BC219" s="7"/>
      <c r="BD219" s="7"/>
      <c r="BE219" s="7"/>
      <c r="BF219" s="7"/>
    </row>
    <row r="220" spans="1:58" x14ac:dyDescent="0.25">
      <c r="A220" s="22" t="s">
        <v>590</v>
      </c>
      <c r="B220" s="23">
        <v>28</v>
      </c>
      <c r="C220" s="22" t="s">
        <v>1707</v>
      </c>
      <c r="D220" s="48">
        <v>280000662</v>
      </c>
      <c r="E220" s="22" t="s">
        <v>926</v>
      </c>
      <c r="F220" s="22" t="s">
        <v>1504</v>
      </c>
      <c r="I220" s="1" t="s">
        <v>441</v>
      </c>
      <c r="J220" s="33">
        <v>16025</v>
      </c>
      <c r="K220" s="33">
        <f t="shared" si="121"/>
        <v>12034.776506040012</v>
      </c>
      <c r="L220" s="33">
        <v>605</v>
      </c>
      <c r="M220" s="33">
        <f t="shared" si="122"/>
        <v>1</v>
      </c>
      <c r="N220" s="32">
        <v>0</v>
      </c>
      <c r="O220" s="33" t="s">
        <v>11</v>
      </c>
      <c r="P220" s="33" t="str">
        <f t="shared" si="98"/>
        <v>Faible activité</v>
      </c>
      <c r="Q220" s="36">
        <f t="shared" si="99"/>
        <v>1.3026785714285714</v>
      </c>
      <c r="R220" s="6">
        <f t="shared" si="100"/>
        <v>2.033329464285714</v>
      </c>
      <c r="S220" s="6">
        <f t="shared" si="101"/>
        <v>0</v>
      </c>
      <c r="T220" s="6">
        <f t="shared" si="123"/>
        <v>0.73065089285714269</v>
      </c>
      <c r="U220" s="6">
        <f t="shared" si="102"/>
        <v>2.033329464285714</v>
      </c>
      <c r="V220" s="6">
        <f t="shared" si="103"/>
        <v>2.1462053571428572</v>
      </c>
      <c r="W220" s="6">
        <f t="shared" si="104"/>
        <v>2.6988095238095235</v>
      </c>
      <c r="X220" s="6">
        <f t="shared" si="105"/>
        <v>0</v>
      </c>
      <c r="Y220" s="6">
        <f t="shared" si="124"/>
        <v>0.55260416666666634</v>
      </c>
      <c r="Z220" s="6">
        <f t="shared" si="106"/>
        <v>2.6988095238095235</v>
      </c>
      <c r="AA220" s="4">
        <f t="shared" si="107"/>
        <v>1</v>
      </c>
      <c r="AB220" s="44">
        <f t="shared" si="108"/>
        <v>1</v>
      </c>
      <c r="AC220" s="6">
        <f t="shared" si="109"/>
        <v>0.125</v>
      </c>
      <c r="AD220" s="4">
        <f t="shared" si="125"/>
        <v>0</v>
      </c>
      <c r="AF220" s="4">
        <f t="shared" si="110"/>
        <v>0</v>
      </c>
      <c r="AG220" s="4">
        <f t="shared" si="111"/>
        <v>-101666.4732142857</v>
      </c>
      <c r="AH220" s="4">
        <f t="shared" si="126"/>
        <v>-101666.4732142857</v>
      </c>
      <c r="AI220" s="4">
        <f t="shared" si="112"/>
        <v>417095.66071428562</v>
      </c>
      <c r="AJ220" s="4">
        <f t="shared" si="113"/>
        <v>163927.48406249992</v>
      </c>
      <c r="AK220" s="4">
        <f t="shared" si="114"/>
        <v>273849.59999999998</v>
      </c>
      <c r="AL220" s="4">
        <f t="shared" si="115"/>
        <v>42000</v>
      </c>
      <c r="AM220" s="4">
        <f t="shared" si="116"/>
        <v>8969.5249999999996</v>
      </c>
      <c r="AN220" s="4">
        <f t="shared" si="117"/>
        <v>7150</v>
      </c>
      <c r="AO220" s="4">
        <f t="shared" si="118"/>
        <v>0</v>
      </c>
      <c r="AP220" s="4">
        <v>0</v>
      </c>
      <c r="AQ220" s="4">
        <v>0</v>
      </c>
      <c r="AR220" s="4">
        <f t="shared" si="119"/>
        <v>0</v>
      </c>
      <c r="AS220" s="4">
        <f t="shared" si="127"/>
        <v>912992.26977678551</v>
      </c>
      <c r="AT220" s="4">
        <v>0</v>
      </c>
      <c r="AU220" s="4">
        <f t="shared" si="128"/>
        <v>912992.26977678551</v>
      </c>
      <c r="AV220" s="18">
        <f t="shared" si="129"/>
        <v>1</v>
      </c>
      <c r="AW220" s="105"/>
      <c r="AX220" s="103"/>
      <c r="AY220" s="107">
        <f t="shared" si="120"/>
        <v>912992.26977678551</v>
      </c>
      <c r="AZ220" s="7"/>
      <c r="BA220" s="7"/>
      <c r="BB220" s="7"/>
      <c r="BC220" s="7"/>
      <c r="BD220" s="7"/>
      <c r="BE220" s="7"/>
      <c r="BF220" s="7"/>
    </row>
    <row r="221" spans="1:58" x14ac:dyDescent="0.25">
      <c r="A221" s="22" t="s">
        <v>590</v>
      </c>
      <c r="B221" s="23">
        <v>28</v>
      </c>
      <c r="C221" s="22" t="s">
        <v>1708</v>
      </c>
      <c r="D221" s="48">
        <v>280502998</v>
      </c>
      <c r="E221" s="22" t="s">
        <v>924</v>
      </c>
      <c r="F221" s="22" t="s">
        <v>1504</v>
      </c>
      <c r="I221" s="1" t="s">
        <v>443</v>
      </c>
      <c r="J221" s="33">
        <v>14697</v>
      </c>
      <c r="K221" s="33">
        <f t="shared" si="121"/>
        <v>11037.448381233702</v>
      </c>
      <c r="L221" s="33">
        <v>536</v>
      </c>
      <c r="M221" s="33">
        <f t="shared" si="122"/>
        <v>1</v>
      </c>
      <c r="N221" s="32">
        <v>0</v>
      </c>
      <c r="O221" s="33" t="s">
        <v>11</v>
      </c>
      <c r="P221" s="33" t="str">
        <f t="shared" si="98"/>
        <v>Faible activité</v>
      </c>
      <c r="Q221" s="36">
        <f t="shared" si="99"/>
        <v>1.2236309523809523</v>
      </c>
      <c r="R221" s="6">
        <f t="shared" si="100"/>
        <v>2</v>
      </c>
      <c r="S221" s="6">
        <f t="shared" si="101"/>
        <v>0</v>
      </c>
      <c r="T221" s="6">
        <f t="shared" si="123"/>
        <v>0.77636904761904768</v>
      </c>
      <c r="U221" s="6">
        <f t="shared" si="102"/>
        <v>2</v>
      </c>
      <c r="V221" s="6">
        <f t="shared" si="103"/>
        <v>1.9683482142857143</v>
      </c>
      <c r="W221" s="6">
        <f t="shared" si="104"/>
        <v>2.4972797619047618</v>
      </c>
      <c r="X221" s="6">
        <f t="shared" si="105"/>
        <v>0</v>
      </c>
      <c r="Y221" s="6">
        <f t="shared" si="124"/>
        <v>0.52893154761904748</v>
      </c>
      <c r="Z221" s="6">
        <f t="shared" si="106"/>
        <v>2.4972797619047618</v>
      </c>
      <c r="AA221" s="4">
        <f t="shared" si="107"/>
        <v>1</v>
      </c>
      <c r="AB221" s="44">
        <f t="shared" si="108"/>
        <v>1</v>
      </c>
      <c r="AC221" s="6">
        <f t="shared" si="109"/>
        <v>0.125</v>
      </c>
      <c r="AD221" s="4">
        <f t="shared" si="125"/>
        <v>0</v>
      </c>
      <c r="AF221" s="4">
        <f t="shared" si="110"/>
        <v>0</v>
      </c>
      <c r="AG221" s="4">
        <f t="shared" si="111"/>
        <v>-100000</v>
      </c>
      <c r="AH221" s="4">
        <f t="shared" si="126"/>
        <v>-100000</v>
      </c>
      <c r="AI221" s="4">
        <f t="shared" si="112"/>
        <v>451222.0238095239</v>
      </c>
      <c r="AJ221" s="4">
        <f t="shared" si="113"/>
        <v>156905.11051607141</v>
      </c>
      <c r="AK221" s="4">
        <f t="shared" si="114"/>
        <v>273849.59999999998</v>
      </c>
      <c r="AL221" s="4">
        <f t="shared" si="115"/>
        <v>42000</v>
      </c>
      <c r="AM221" s="4">
        <f t="shared" si="116"/>
        <v>8969.5249999999996</v>
      </c>
      <c r="AN221" s="4">
        <f t="shared" si="117"/>
        <v>6334.545454545455</v>
      </c>
      <c r="AO221" s="4">
        <f t="shared" si="118"/>
        <v>0</v>
      </c>
      <c r="AP221" s="4">
        <v>0</v>
      </c>
      <c r="AQ221" s="4">
        <v>0</v>
      </c>
      <c r="AR221" s="4">
        <f t="shared" si="119"/>
        <v>0</v>
      </c>
      <c r="AS221" s="4">
        <f t="shared" si="127"/>
        <v>939280.80478014075</v>
      </c>
      <c r="AT221" s="4">
        <v>0</v>
      </c>
      <c r="AU221" s="4">
        <f t="shared" si="128"/>
        <v>939280.80478014075</v>
      </c>
      <c r="AV221" s="18">
        <f t="shared" si="129"/>
        <v>1</v>
      </c>
      <c r="AW221" s="105"/>
      <c r="AX221" s="103"/>
      <c r="AY221" s="107">
        <f t="shared" si="120"/>
        <v>939280.80478014075</v>
      </c>
      <c r="AZ221" s="7"/>
      <c r="BA221" s="7"/>
      <c r="BB221" s="7"/>
      <c r="BC221" s="7"/>
      <c r="BD221" s="7"/>
      <c r="BE221" s="7"/>
      <c r="BF221" s="7"/>
    </row>
    <row r="222" spans="1:58" x14ac:dyDescent="0.25">
      <c r="A222" s="22" t="s">
        <v>590</v>
      </c>
      <c r="B222" s="23">
        <v>28</v>
      </c>
      <c r="C222" s="22" t="s">
        <v>1709</v>
      </c>
      <c r="D222" s="48">
        <v>280504267</v>
      </c>
      <c r="E222" s="22" t="s">
        <v>920</v>
      </c>
      <c r="F222" s="22" t="s">
        <v>1504</v>
      </c>
      <c r="I222" s="1" t="s">
        <v>445</v>
      </c>
      <c r="J222" s="33">
        <v>54819</v>
      </c>
      <c r="K222" s="33">
        <f t="shared" si="121"/>
        <v>41169.074151925583</v>
      </c>
      <c r="L222" s="33">
        <v>1629</v>
      </c>
      <c r="M222" s="33">
        <f t="shared" si="122"/>
        <v>1</v>
      </c>
      <c r="N222" s="32">
        <v>0</v>
      </c>
      <c r="O222" s="33" t="s">
        <v>11</v>
      </c>
      <c r="P222" s="33" t="str">
        <f t="shared" si="98"/>
        <v/>
      </c>
      <c r="Q222" s="36">
        <f t="shared" si="99"/>
        <v>3.6118452380952384</v>
      </c>
      <c r="R222" s="6">
        <f t="shared" si="100"/>
        <v>4.9306216071428564</v>
      </c>
      <c r="S222" s="6">
        <f t="shared" si="101"/>
        <v>0</v>
      </c>
      <c r="T222" s="6">
        <f t="shared" si="123"/>
        <v>1.318776369047618</v>
      </c>
      <c r="U222" s="6">
        <f t="shared" si="102"/>
        <v>4.9306216071428564</v>
      </c>
      <c r="V222" s="6">
        <f t="shared" si="103"/>
        <v>7.3418303571428574</v>
      </c>
      <c r="W222" s="6">
        <f t="shared" si="104"/>
        <v>7.8481309523809513</v>
      </c>
      <c r="X222" s="6">
        <f t="shared" si="105"/>
        <v>0</v>
      </c>
      <c r="Y222" s="6">
        <f t="shared" si="124"/>
        <v>0.5063005952380939</v>
      </c>
      <c r="Z222" s="6">
        <f t="shared" si="106"/>
        <v>7.8481309523809513</v>
      </c>
      <c r="AA222" s="4">
        <f t="shared" si="107"/>
        <v>1</v>
      </c>
      <c r="AB222" s="44">
        <f t="shared" si="108"/>
        <v>1</v>
      </c>
      <c r="AC222" s="6">
        <f t="shared" si="109"/>
        <v>0.125</v>
      </c>
      <c r="AD222" s="4">
        <f t="shared" si="125"/>
        <v>0</v>
      </c>
      <c r="AF222" s="4">
        <f t="shared" si="110"/>
        <v>0</v>
      </c>
      <c r="AG222" s="4">
        <f t="shared" si="111"/>
        <v>0</v>
      </c>
      <c r="AH222" s="4">
        <f t="shared" si="126"/>
        <v>0</v>
      </c>
      <c r="AI222" s="4">
        <f t="shared" si="112"/>
        <v>936331.22202380875</v>
      </c>
      <c r="AJ222" s="4">
        <f t="shared" si="113"/>
        <v>150191.74259464248</v>
      </c>
      <c r="AK222" s="4">
        <f t="shared" si="114"/>
        <v>273849.59999999998</v>
      </c>
      <c r="AL222" s="4">
        <f t="shared" si="115"/>
        <v>42000</v>
      </c>
      <c r="AM222" s="4">
        <f t="shared" si="116"/>
        <v>8969.5249999999996</v>
      </c>
      <c r="AN222" s="4">
        <f t="shared" si="117"/>
        <v>19251.818181818184</v>
      </c>
      <c r="AO222" s="4">
        <f t="shared" si="118"/>
        <v>0</v>
      </c>
      <c r="AP222" s="4">
        <v>0</v>
      </c>
      <c r="AQ222" s="4">
        <v>0</v>
      </c>
      <c r="AR222" s="4">
        <f t="shared" si="119"/>
        <v>0</v>
      </c>
      <c r="AS222" s="4">
        <f t="shared" si="127"/>
        <v>1430593.9078002691</v>
      </c>
      <c r="AT222" s="4">
        <v>0</v>
      </c>
      <c r="AU222" s="4">
        <f t="shared" si="128"/>
        <v>1430593.9078002691</v>
      </c>
      <c r="AV222" s="18">
        <f t="shared" si="129"/>
        <v>1</v>
      </c>
      <c r="AW222" s="105"/>
      <c r="AX222" s="103"/>
      <c r="AY222" s="107">
        <f t="shared" si="120"/>
        <v>1430593.9078002691</v>
      </c>
      <c r="AZ222" s="7"/>
      <c r="BA222" s="7"/>
      <c r="BB222" s="7"/>
      <c r="BC222" s="7"/>
      <c r="BD222" s="7"/>
      <c r="BE222" s="7"/>
      <c r="BF222" s="7"/>
    </row>
    <row r="223" spans="1:58" x14ac:dyDescent="0.25">
      <c r="A223" s="22" t="s">
        <v>590</v>
      </c>
      <c r="B223" s="23">
        <v>28</v>
      </c>
      <c r="C223" s="22" t="s">
        <v>1710</v>
      </c>
      <c r="D223" s="48">
        <v>280505777</v>
      </c>
      <c r="E223" s="22" t="s">
        <v>1711</v>
      </c>
      <c r="F223" s="22" t="s">
        <v>1529</v>
      </c>
      <c r="I223" s="1" t="s">
        <v>442</v>
      </c>
      <c r="J223" s="33">
        <v>0</v>
      </c>
      <c r="K223" s="33">
        <f t="shared" si="121"/>
        <v>0</v>
      </c>
      <c r="L223" s="33">
        <v>0</v>
      </c>
      <c r="M223" s="33">
        <f t="shared" si="122"/>
        <v>0</v>
      </c>
      <c r="N223" s="32">
        <v>1</v>
      </c>
      <c r="O223" s="33"/>
      <c r="P223" s="33" t="str">
        <f t="shared" si="98"/>
        <v/>
      </c>
      <c r="Q223" s="36">
        <f t="shared" si="99"/>
        <v>0</v>
      </c>
      <c r="R223" s="6">
        <f t="shared" si="100"/>
        <v>0</v>
      </c>
      <c r="S223" s="6">
        <f t="shared" si="101"/>
        <v>0</v>
      </c>
      <c r="T223" s="6">
        <f t="shared" si="123"/>
        <v>0</v>
      </c>
      <c r="U223" s="6">
        <f t="shared" si="102"/>
        <v>0</v>
      </c>
      <c r="V223" s="6">
        <f t="shared" si="103"/>
        <v>0</v>
      </c>
      <c r="W223" s="6">
        <f t="shared" si="104"/>
        <v>0</v>
      </c>
      <c r="X223" s="6">
        <f t="shared" si="105"/>
        <v>0</v>
      </c>
      <c r="Y223" s="6">
        <f t="shared" si="124"/>
        <v>0</v>
      </c>
      <c r="Z223" s="6">
        <f t="shared" si="106"/>
        <v>0</v>
      </c>
      <c r="AA223" s="4">
        <f t="shared" si="107"/>
        <v>0</v>
      </c>
      <c r="AB223" s="44">
        <f t="shared" si="108"/>
        <v>0</v>
      </c>
      <c r="AC223" s="6">
        <f t="shared" si="109"/>
        <v>0</v>
      </c>
      <c r="AD223" s="4">
        <f t="shared" si="125"/>
        <v>0</v>
      </c>
      <c r="AF223" s="4">
        <f t="shared" si="110"/>
        <v>0</v>
      </c>
      <c r="AG223" s="4">
        <f t="shared" si="111"/>
        <v>0</v>
      </c>
      <c r="AH223" s="4">
        <f t="shared" si="126"/>
        <v>0</v>
      </c>
      <c r="AI223" s="4">
        <f t="shared" si="112"/>
        <v>0</v>
      </c>
      <c r="AJ223" s="4">
        <f t="shared" si="113"/>
        <v>0</v>
      </c>
      <c r="AK223" s="4">
        <f t="shared" si="114"/>
        <v>0</v>
      </c>
      <c r="AL223" s="4">
        <f t="shared" si="115"/>
        <v>0</v>
      </c>
      <c r="AM223" s="4">
        <f t="shared" si="116"/>
        <v>0</v>
      </c>
      <c r="AN223" s="4">
        <f t="shared" si="117"/>
        <v>0</v>
      </c>
      <c r="AO223" s="4">
        <f t="shared" si="118"/>
        <v>0</v>
      </c>
      <c r="AP223" s="4">
        <v>0</v>
      </c>
      <c r="AQ223" s="4">
        <v>0</v>
      </c>
      <c r="AR223" s="4">
        <f t="shared" si="119"/>
        <v>0</v>
      </c>
      <c r="AS223" s="4">
        <f t="shared" si="127"/>
        <v>0</v>
      </c>
      <c r="AT223" s="4">
        <v>0</v>
      </c>
      <c r="AU223" s="4">
        <f t="shared" si="128"/>
        <v>0</v>
      </c>
      <c r="AV223" s="18">
        <f t="shared" si="129"/>
        <v>0</v>
      </c>
      <c r="AW223" s="105"/>
      <c r="AX223" s="103"/>
      <c r="AY223" s="107">
        <f t="shared" si="120"/>
        <v>0</v>
      </c>
      <c r="AZ223" s="7"/>
      <c r="BA223" s="7"/>
      <c r="BB223" s="7"/>
      <c r="BC223" s="7"/>
      <c r="BD223" s="7"/>
      <c r="BE223" s="7"/>
      <c r="BF223" s="7"/>
    </row>
    <row r="224" spans="1:58" x14ac:dyDescent="0.25">
      <c r="A224" s="22" t="s">
        <v>590</v>
      </c>
      <c r="B224" s="23">
        <v>36</v>
      </c>
      <c r="C224" s="22" t="s">
        <v>1712</v>
      </c>
      <c r="D224" s="48">
        <v>360000038</v>
      </c>
      <c r="E224" s="22" t="s">
        <v>988</v>
      </c>
      <c r="F224" s="22" t="s">
        <v>1504</v>
      </c>
      <c r="I224" s="1" t="s">
        <v>390</v>
      </c>
      <c r="J224" s="33">
        <v>9773</v>
      </c>
      <c r="K224" s="33">
        <f t="shared" si="121"/>
        <v>7339.5239184729517</v>
      </c>
      <c r="L224" s="33">
        <v>100</v>
      </c>
      <c r="M224" s="33">
        <f t="shared" si="122"/>
        <v>1</v>
      </c>
      <c r="N224" s="32">
        <v>0</v>
      </c>
      <c r="O224" s="43" t="s">
        <v>11</v>
      </c>
      <c r="P224" s="33" t="str">
        <f t="shared" si="98"/>
        <v>Faible activité</v>
      </c>
      <c r="Q224" s="36">
        <f t="shared" si="99"/>
        <v>1</v>
      </c>
      <c r="R224" s="6">
        <f t="shared" si="100"/>
        <v>2</v>
      </c>
      <c r="S224" s="6">
        <f t="shared" si="101"/>
        <v>0</v>
      </c>
      <c r="T224" s="6">
        <f t="shared" si="123"/>
        <v>1</v>
      </c>
      <c r="U224" s="6">
        <f t="shared" si="102"/>
        <v>2</v>
      </c>
      <c r="V224" s="6">
        <f t="shared" si="103"/>
        <v>1.3088839285714284</v>
      </c>
      <c r="W224" s="6">
        <f t="shared" si="104"/>
        <v>2</v>
      </c>
      <c r="X224" s="6">
        <f t="shared" si="105"/>
        <v>0</v>
      </c>
      <c r="Y224" s="6">
        <f t="shared" si="124"/>
        <v>0.69111607142857157</v>
      </c>
      <c r="Z224" s="6">
        <f t="shared" si="106"/>
        <v>2</v>
      </c>
      <c r="AA224" s="4">
        <f t="shared" si="107"/>
        <v>1</v>
      </c>
      <c r="AB224" s="44">
        <f t="shared" si="108"/>
        <v>1</v>
      </c>
      <c r="AC224" s="6">
        <f t="shared" si="109"/>
        <v>0.125</v>
      </c>
      <c r="AD224" s="4">
        <f t="shared" si="125"/>
        <v>0</v>
      </c>
      <c r="AF224" s="4">
        <f t="shared" si="110"/>
        <v>0</v>
      </c>
      <c r="AG224" s="4">
        <f t="shared" si="111"/>
        <v>-100000</v>
      </c>
      <c r="AH224" s="4">
        <f t="shared" si="126"/>
        <v>-50000</v>
      </c>
      <c r="AI224" s="4">
        <f t="shared" si="112"/>
        <v>660000</v>
      </c>
      <c r="AJ224" s="4">
        <f t="shared" si="113"/>
        <v>205016.40345535721</v>
      </c>
      <c r="AK224" s="4">
        <f t="shared" si="114"/>
        <v>273849.59999999998</v>
      </c>
      <c r="AL224" s="4">
        <f t="shared" si="115"/>
        <v>42000</v>
      </c>
      <c r="AM224" s="4">
        <f t="shared" si="116"/>
        <v>8969.5249999999996</v>
      </c>
      <c r="AN224" s="4">
        <f t="shared" si="117"/>
        <v>1181.8181818181818</v>
      </c>
      <c r="AO224" s="4">
        <f t="shared" si="118"/>
        <v>0</v>
      </c>
      <c r="AP224" s="4">
        <v>0</v>
      </c>
      <c r="AQ224" s="4">
        <v>0</v>
      </c>
      <c r="AR224" s="4">
        <f t="shared" si="119"/>
        <v>0</v>
      </c>
      <c r="AS224" s="4">
        <f t="shared" si="127"/>
        <v>1191017.3466371752</v>
      </c>
      <c r="AT224" s="4">
        <v>0</v>
      </c>
      <c r="AU224" s="4">
        <f t="shared" si="128"/>
        <v>1191017.3466371752</v>
      </c>
      <c r="AV224" s="18">
        <f t="shared" si="129"/>
        <v>1</v>
      </c>
      <c r="AW224" s="105"/>
      <c r="AX224" s="103"/>
      <c r="AY224" s="107">
        <f t="shared" si="120"/>
        <v>1191017.3466371752</v>
      </c>
      <c r="AZ224" s="7"/>
      <c r="BA224" s="7"/>
      <c r="BB224" s="7"/>
      <c r="BC224" s="7"/>
      <c r="BD224" s="7"/>
      <c r="BE224" s="7"/>
      <c r="BF224" s="7"/>
    </row>
    <row r="225" spans="1:58" x14ac:dyDescent="0.25">
      <c r="A225" s="22" t="s">
        <v>590</v>
      </c>
      <c r="B225" s="23">
        <v>36</v>
      </c>
      <c r="C225" s="22" t="s">
        <v>1713</v>
      </c>
      <c r="D225" s="48">
        <v>360000137</v>
      </c>
      <c r="E225" s="22" t="s">
        <v>990</v>
      </c>
      <c r="F225" s="22" t="s">
        <v>1504</v>
      </c>
      <c r="I225" s="1" t="s">
        <v>389</v>
      </c>
      <c r="J225" s="33">
        <v>42755</v>
      </c>
      <c r="K225" s="33">
        <f t="shared" si="121"/>
        <v>32109.009018142948</v>
      </c>
      <c r="L225" s="33">
        <v>3113</v>
      </c>
      <c r="M225" s="33">
        <f t="shared" si="122"/>
        <v>1</v>
      </c>
      <c r="N225" s="32">
        <v>0</v>
      </c>
      <c r="O225" s="33" t="s">
        <v>11</v>
      </c>
      <c r="P225" s="33" t="str">
        <f t="shared" si="98"/>
        <v/>
      </c>
      <c r="Q225" s="36">
        <f t="shared" si="99"/>
        <v>2.8937500000000003</v>
      </c>
      <c r="R225" s="6">
        <f t="shared" si="100"/>
        <v>4.7803280357142857</v>
      </c>
      <c r="S225" s="6">
        <f t="shared" si="101"/>
        <v>0</v>
      </c>
      <c r="T225" s="6">
        <f t="shared" si="123"/>
        <v>1.8865780357142854</v>
      </c>
      <c r="U225" s="6">
        <f t="shared" si="102"/>
        <v>4.7803280357142857</v>
      </c>
      <c r="V225" s="6">
        <f t="shared" si="103"/>
        <v>5.7261160714285708</v>
      </c>
      <c r="W225" s="6">
        <f t="shared" si="104"/>
        <v>7.5879166666666666</v>
      </c>
      <c r="X225" s="6">
        <f t="shared" si="105"/>
        <v>0</v>
      </c>
      <c r="Y225" s="6">
        <f t="shared" si="124"/>
        <v>1.8618005952380958</v>
      </c>
      <c r="Z225" s="6">
        <f t="shared" si="106"/>
        <v>7.5879166666666666</v>
      </c>
      <c r="AA225" s="4">
        <f t="shared" si="107"/>
        <v>1.6666666666666665</v>
      </c>
      <c r="AB225" s="44">
        <f t="shared" si="108"/>
        <v>2</v>
      </c>
      <c r="AC225" s="6">
        <f t="shared" si="109"/>
        <v>0.20833333333333331</v>
      </c>
      <c r="AD225" s="4">
        <f t="shared" si="125"/>
        <v>0</v>
      </c>
      <c r="AF225" s="4">
        <f t="shared" si="110"/>
        <v>0</v>
      </c>
      <c r="AG225" s="4">
        <f t="shared" si="111"/>
        <v>0</v>
      </c>
      <c r="AH225" s="4">
        <f t="shared" si="126"/>
        <v>0</v>
      </c>
      <c r="AI225" s="4">
        <f t="shared" si="112"/>
        <v>1339470.4053571427</v>
      </c>
      <c r="AJ225" s="4">
        <f t="shared" si="113"/>
        <v>552294.58229464304</v>
      </c>
      <c r="AK225" s="4">
        <f t="shared" si="114"/>
        <v>456415.99999999994</v>
      </c>
      <c r="AL225" s="4">
        <f t="shared" si="115"/>
        <v>84000</v>
      </c>
      <c r="AM225" s="4">
        <f t="shared" si="116"/>
        <v>14949.208333333332</v>
      </c>
      <c r="AN225" s="4">
        <f t="shared" si="117"/>
        <v>36790</v>
      </c>
      <c r="AO225" s="4">
        <f t="shared" si="118"/>
        <v>216789.31999999995</v>
      </c>
      <c r="AP225" s="4">
        <v>0</v>
      </c>
      <c r="AQ225" s="4">
        <v>0</v>
      </c>
      <c r="AR225" s="4">
        <f t="shared" si="119"/>
        <v>0</v>
      </c>
      <c r="AS225" s="4">
        <f t="shared" si="127"/>
        <v>2700709.5159851192</v>
      </c>
      <c r="AT225" s="4">
        <v>0</v>
      </c>
      <c r="AU225" s="4">
        <f t="shared" si="128"/>
        <v>2700709.5159851192</v>
      </c>
      <c r="AV225" s="18">
        <f t="shared" si="129"/>
        <v>1</v>
      </c>
      <c r="AW225" s="105"/>
      <c r="AX225" s="103"/>
      <c r="AY225" s="107">
        <f t="shared" si="120"/>
        <v>2700709.5159851192</v>
      </c>
      <c r="AZ225" s="7"/>
      <c r="BA225" s="7"/>
      <c r="BB225" s="7"/>
      <c r="BC225" s="7"/>
      <c r="BD225" s="7"/>
      <c r="BE225" s="7"/>
      <c r="BF225" s="7"/>
    </row>
    <row r="226" spans="1:58" x14ac:dyDescent="0.25">
      <c r="A226" s="22" t="s">
        <v>590</v>
      </c>
      <c r="B226" s="23">
        <v>36</v>
      </c>
      <c r="C226" s="22" t="s">
        <v>1714</v>
      </c>
      <c r="D226" s="48">
        <v>360000160</v>
      </c>
      <c r="E226" s="22" t="s">
        <v>992</v>
      </c>
      <c r="F226" s="22" t="s">
        <v>1504</v>
      </c>
      <c r="I226" s="1" t="s">
        <v>388</v>
      </c>
      <c r="J226" s="33">
        <v>9831</v>
      </c>
      <c r="K226" s="33">
        <f t="shared" si="121"/>
        <v>7383.0819239238299</v>
      </c>
      <c r="L226" s="33">
        <v>120</v>
      </c>
      <c r="M226" s="33">
        <f t="shared" si="122"/>
        <v>1</v>
      </c>
      <c r="N226" s="32">
        <v>0</v>
      </c>
      <c r="O226" s="33" t="s">
        <v>11</v>
      </c>
      <c r="P226" s="33" t="str">
        <f t="shared" si="98"/>
        <v>Faible activité</v>
      </c>
      <c r="Q226" s="36">
        <f t="shared" si="99"/>
        <v>1</v>
      </c>
      <c r="R226" s="6">
        <f t="shared" si="100"/>
        <v>2</v>
      </c>
      <c r="S226" s="6">
        <f t="shared" si="101"/>
        <v>0</v>
      </c>
      <c r="T226" s="6">
        <f t="shared" si="123"/>
        <v>1</v>
      </c>
      <c r="U226" s="6">
        <f t="shared" si="102"/>
        <v>2</v>
      </c>
      <c r="V226" s="6">
        <f t="shared" si="103"/>
        <v>1.3166517857142856</v>
      </c>
      <c r="W226" s="6">
        <f t="shared" si="104"/>
        <v>2</v>
      </c>
      <c r="X226" s="6">
        <f t="shared" si="105"/>
        <v>0</v>
      </c>
      <c r="Y226" s="6">
        <f t="shared" si="124"/>
        <v>0.68334821428571435</v>
      </c>
      <c r="Z226" s="6">
        <f t="shared" si="106"/>
        <v>2</v>
      </c>
      <c r="AA226" s="4">
        <f t="shared" si="107"/>
        <v>1</v>
      </c>
      <c r="AB226" s="44">
        <f t="shared" si="108"/>
        <v>1</v>
      </c>
      <c r="AC226" s="6">
        <f t="shared" si="109"/>
        <v>0.125</v>
      </c>
      <c r="AD226" s="4">
        <f t="shared" si="125"/>
        <v>0</v>
      </c>
      <c r="AF226" s="4">
        <f t="shared" si="110"/>
        <v>0</v>
      </c>
      <c r="AG226" s="4">
        <f t="shared" si="111"/>
        <v>-100000</v>
      </c>
      <c r="AH226" s="4">
        <f t="shared" si="126"/>
        <v>-50000</v>
      </c>
      <c r="AI226" s="4">
        <f t="shared" si="112"/>
        <v>660000</v>
      </c>
      <c r="AJ226" s="4">
        <f t="shared" si="113"/>
        <v>202712.10436607146</v>
      </c>
      <c r="AK226" s="4">
        <f t="shared" si="114"/>
        <v>273849.59999999998</v>
      </c>
      <c r="AL226" s="4">
        <f t="shared" si="115"/>
        <v>42000</v>
      </c>
      <c r="AM226" s="4">
        <f t="shared" si="116"/>
        <v>8969.5249999999996</v>
      </c>
      <c r="AN226" s="4">
        <f t="shared" si="117"/>
        <v>1418.1818181818182</v>
      </c>
      <c r="AO226" s="4">
        <f t="shared" si="118"/>
        <v>0</v>
      </c>
      <c r="AP226" s="4">
        <v>0</v>
      </c>
      <c r="AQ226" s="4">
        <v>0</v>
      </c>
      <c r="AR226" s="4">
        <f t="shared" si="119"/>
        <v>0</v>
      </c>
      <c r="AS226" s="4">
        <f t="shared" si="127"/>
        <v>1188949.4111842534</v>
      </c>
      <c r="AT226" s="4">
        <v>0</v>
      </c>
      <c r="AU226" s="4">
        <f t="shared" si="128"/>
        <v>1188949.4111842534</v>
      </c>
      <c r="AV226" s="18">
        <f t="shared" si="129"/>
        <v>1</v>
      </c>
      <c r="AW226" s="105"/>
      <c r="AX226" s="103"/>
      <c r="AY226" s="107">
        <f t="shared" si="120"/>
        <v>1188949.4111842534</v>
      </c>
      <c r="AZ226" s="7"/>
      <c r="BA226" s="7"/>
      <c r="BB226" s="7"/>
      <c r="BC226" s="7"/>
      <c r="BD226" s="7"/>
      <c r="BE226" s="7"/>
      <c r="BF226" s="7"/>
    </row>
    <row r="227" spans="1:58" x14ac:dyDescent="0.25">
      <c r="A227" s="22" t="s">
        <v>590</v>
      </c>
      <c r="B227" s="23">
        <v>37</v>
      </c>
      <c r="C227" s="22" t="s">
        <v>1715</v>
      </c>
      <c r="D227" s="48">
        <v>370000093</v>
      </c>
      <c r="E227" s="22" t="s">
        <v>1716</v>
      </c>
      <c r="F227" s="22" t="s">
        <v>1529</v>
      </c>
      <c r="I227" s="1" t="s">
        <v>387</v>
      </c>
      <c r="J227" s="33">
        <v>0</v>
      </c>
      <c r="K227" s="33">
        <f t="shared" si="121"/>
        <v>0</v>
      </c>
      <c r="L227" s="33">
        <v>1124</v>
      </c>
      <c r="M227" s="33">
        <f t="shared" si="122"/>
        <v>1</v>
      </c>
      <c r="N227" s="32">
        <v>1</v>
      </c>
      <c r="O227" s="43" t="s">
        <v>10</v>
      </c>
      <c r="P227" s="33" t="str">
        <f t="shared" si="98"/>
        <v>Faible activité</v>
      </c>
      <c r="Q227" s="36">
        <f t="shared" si="99"/>
        <v>0</v>
      </c>
      <c r="R227" s="6">
        <f t="shared" si="100"/>
        <v>0</v>
      </c>
      <c r="S227" s="6">
        <f t="shared" si="101"/>
        <v>1</v>
      </c>
      <c r="T227" s="6">
        <f t="shared" si="123"/>
        <v>1</v>
      </c>
      <c r="U227" s="6">
        <f t="shared" si="102"/>
        <v>1</v>
      </c>
      <c r="V227" s="6">
        <f t="shared" si="103"/>
        <v>0</v>
      </c>
      <c r="W227" s="6">
        <f t="shared" si="104"/>
        <v>0</v>
      </c>
      <c r="X227" s="6">
        <f t="shared" si="105"/>
        <v>1</v>
      </c>
      <c r="Y227" s="6">
        <f t="shared" si="124"/>
        <v>1</v>
      </c>
      <c r="Z227" s="6">
        <f t="shared" si="106"/>
        <v>1</v>
      </c>
      <c r="AA227" s="4">
        <f t="shared" si="107"/>
        <v>1</v>
      </c>
      <c r="AB227" s="44">
        <f t="shared" si="108"/>
        <v>1</v>
      </c>
      <c r="AC227" s="6">
        <f t="shared" si="109"/>
        <v>0.125</v>
      </c>
      <c r="AD227" s="4">
        <f t="shared" si="125"/>
        <v>0</v>
      </c>
      <c r="AF227" s="4">
        <f t="shared" si="110"/>
        <v>-50000</v>
      </c>
      <c r="AG227" s="4">
        <f t="shared" si="111"/>
        <v>0</v>
      </c>
      <c r="AH227" s="4">
        <f t="shared" si="126"/>
        <v>-50000</v>
      </c>
      <c r="AI227" s="4">
        <f t="shared" si="112"/>
        <v>660000</v>
      </c>
      <c r="AJ227" s="4">
        <f t="shared" si="113"/>
        <v>296645.40000000002</v>
      </c>
      <c r="AK227" s="4">
        <f t="shared" si="114"/>
        <v>273849.59999999998</v>
      </c>
      <c r="AL227" s="4">
        <f t="shared" si="115"/>
        <v>42000</v>
      </c>
      <c r="AM227" s="4">
        <f t="shared" si="116"/>
        <v>8969.5249999999996</v>
      </c>
      <c r="AN227" s="4">
        <f t="shared" si="117"/>
        <v>13283.636363636364</v>
      </c>
      <c r="AO227" s="4">
        <f t="shared" si="118"/>
        <v>0</v>
      </c>
      <c r="AP227" s="4">
        <v>0</v>
      </c>
      <c r="AQ227" s="4">
        <v>0</v>
      </c>
      <c r="AR227" s="4">
        <f t="shared" si="119"/>
        <v>0</v>
      </c>
      <c r="AS227" s="4">
        <f t="shared" si="127"/>
        <v>1294748.1613636364</v>
      </c>
      <c r="AT227" s="4">
        <v>0</v>
      </c>
      <c r="AU227" s="4">
        <f t="shared" si="128"/>
        <v>1294748.1613636364</v>
      </c>
      <c r="AV227" s="18">
        <f t="shared" si="129"/>
        <v>1</v>
      </c>
      <c r="AW227" s="105"/>
      <c r="AX227" s="103"/>
      <c r="AY227" s="107">
        <f t="shared" si="120"/>
        <v>1294748.1613636364</v>
      </c>
      <c r="AZ227" s="7"/>
      <c r="BA227" s="7"/>
      <c r="BB227" s="7"/>
      <c r="BC227" s="7"/>
      <c r="BD227" s="7"/>
      <c r="BE227" s="7"/>
      <c r="BF227" s="7"/>
    </row>
    <row r="228" spans="1:58" x14ac:dyDescent="0.25">
      <c r="A228" s="22" t="s">
        <v>590</v>
      </c>
      <c r="B228" s="23">
        <v>37</v>
      </c>
      <c r="C228" s="22" t="s">
        <v>1717</v>
      </c>
      <c r="D228" s="48">
        <v>370000499</v>
      </c>
      <c r="E228" s="22" t="s">
        <v>994</v>
      </c>
      <c r="F228" s="22" t="s">
        <v>1504</v>
      </c>
      <c r="I228" s="1" t="s">
        <v>387</v>
      </c>
      <c r="J228" s="33">
        <v>29879</v>
      </c>
      <c r="K228" s="33">
        <f t="shared" si="121"/>
        <v>22439.131808048023</v>
      </c>
      <c r="L228" s="33">
        <v>678</v>
      </c>
      <c r="M228" s="33">
        <f t="shared" si="122"/>
        <v>1</v>
      </c>
      <c r="N228" s="32">
        <v>0</v>
      </c>
      <c r="O228" s="33" t="s">
        <v>11</v>
      </c>
      <c r="P228" s="33" t="str">
        <f t="shared" si="98"/>
        <v/>
      </c>
      <c r="Q228" s="36">
        <f t="shared" si="99"/>
        <v>2.1273214285714288</v>
      </c>
      <c r="R228" s="6">
        <f t="shared" si="100"/>
        <v>2.9461009523809523</v>
      </c>
      <c r="S228" s="6">
        <f t="shared" si="101"/>
        <v>0</v>
      </c>
      <c r="T228" s="6">
        <f t="shared" si="123"/>
        <v>0.81877952380952346</v>
      </c>
      <c r="U228" s="6">
        <f t="shared" si="102"/>
        <v>2.9461009523809523</v>
      </c>
      <c r="V228" s="6">
        <f t="shared" si="103"/>
        <v>4.0016517857142855</v>
      </c>
      <c r="W228" s="6">
        <f t="shared" si="104"/>
        <v>4.3199464285714289</v>
      </c>
      <c r="X228" s="6">
        <f t="shared" si="105"/>
        <v>0</v>
      </c>
      <c r="Y228" s="6">
        <f t="shared" si="124"/>
        <v>0.31829464285714337</v>
      </c>
      <c r="Z228" s="6">
        <f t="shared" si="106"/>
        <v>4.3199464285714289</v>
      </c>
      <c r="AA228" s="4">
        <f t="shared" si="107"/>
        <v>1</v>
      </c>
      <c r="AB228" s="44">
        <f t="shared" si="108"/>
        <v>1</v>
      </c>
      <c r="AC228" s="6">
        <f t="shared" si="109"/>
        <v>0.125</v>
      </c>
      <c r="AD228" s="4">
        <f t="shared" si="125"/>
        <v>0</v>
      </c>
      <c r="AF228" s="4">
        <f t="shared" si="110"/>
        <v>0</v>
      </c>
      <c r="AG228" s="4">
        <f t="shared" si="111"/>
        <v>0</v>
      </c>
      <c r="AH228" s="4">
        <f t="shared" si="126"/>
        <v>0</v>
      </c>
      <c r="AI228" s="4">
        <f t="shared" si="112"/>
        <v>581333.46190476161</v>
      </c>
      <c r="AJ228" s="4">
        <f t="shared" si="113"/>
        <v>94420.641648214441</v>
      </c>
      <c r="AK228" s="4">
        <f t="shared" si="114"/>
        <v>273849.59999999998</v>
      </c>
      <c r="AL228" s="4">
        <f t="shared" si="115"/>
        <v>42000</v>
      </c>
      <c r="AM228" s="4">
        <f t="shared" si="116"/>
        <v>8969.5249999999996</v>
      </c>
      <c r="AN228" s="4">
        <f t="shared" si="117"/>
        <v>8012.727272727273</v>
      </c>
      <c r="AO228" s="4">
        <f t="shared" si="118"/>
        <v>0</v>
      </c>
      <c r="AP228" s="4">
        <v>0</v>
      </c>
      <c r="AQ228" s="4">
        <v>0</v>
      </c>
      <c r="AR228" s="4">
        <f t="shared" si="119"/>
        <v>0</v>
      </c>
      <c r="AS228" s="4">
        <f t="shared" si="127"/>
        <v>1008585.9558257033</v>
      </c>
      <c r="AT228" s="4">
        <v>0</v>
      </c>
      <c r="AU228" s="4">
        <f t="shared" si="128"/>
        <v>1008585.9558257033</v>
      </c>
      <c r="AV228" s="18">
        <f t="shared" si="129"/>
        <v>1</v>
      </c>
      <c r="AW228" s="105"/>
      <c r="AX228" s="103"/>
      <c r="AY228" s="107">
        <f t="shared" si="120"/>
        <v>1008585.9558257033</v>
      </c>
      <c r="AZ228" s="7"/>
      <c r="BA228" s="7"/>
      <c r="BB228" s="7"/>
      <c r="BC228" s="7"/>
      <c r="BD228" s="7"/>
      <c r="BE228" s="7"/>
      <c r="BF228" s="7"/>
    </row>
    <row r="229" spans="1:58" x14ac:dyDescent="0.25">
      <c r="A229" s="22" t="s">
        <v>590</v>
      </c>
      <c r="B229" s="23">
        <v>37</v>
      </c>
      <c r="C229" s="22" t="s">
        <v>1718</v>
      </c>
      <c r="D229" s="48">
        <v>370000531</v>
      </c>
      <c r="E229" s="22" t="s">
        <v>998</v>
      </c>
      <c r="F229" s="22" t="s">
        <v>1504</v>
      </c>
      <c r="I229" s="1" t="s">
        <v>385</v>
      </c>
      <c r="J229" s="33">
        <v>15594</v>
      </c>
      <c r="K229" s="33">
        <f t="shared" si="121"/>
        <v>11711.09546553435</v>
      </c>
      <c r="L229" s="33">
        <v>443</v>
      </c>
      <c r="M229" s="33">
        <f t="shared" si="122"/>
        <v>1</v>
      </c>
      <c r="N229" s="32">
        <v>0</v>
      </c>
      <c r="O229" s="33" t="s">
        <v>11</v>
      </c>
      <c r="P229" s="33" t="str">
        <f t="shared" si="98"/>
        <v>Faible activité</v>
      </c>
      <c r="Q229" s="36">
        <f t="shared" si="99"/>
        <v>1.2770238095238096</v>
      </c>
      <c r="R229" s="6">
        <f t="shared" si="100"/>
        <v>2</v>
      </c>
      <c r="S229" s="6">
        <f t="shared" si="101"/>
        <v>0</v>
      </c>
      <c r="T229" s="6">
        <f t="shared" si="123"/>
        <v>0.72297619047619044</v>
      </c>
      <c r="U229" s="6">
        <f t="shared" si="102"/>
        <v>2</v>
      </c>
      <c r="V229" s="6">
        <f t="shared" si="103"/>
        <v>2.088482142857143</v>
      </c>
      <c r="W229" s="6">
        <f t="shared" si="104"/>
        <v>2.5295297619047621</v>
      </c>
      <c r="X229" s="6">
        <f t="shared" si="105"/>
        <v>0</v>
      </c>
      <c r="Y229" s="6">
        <f t="shared" si="124"/>
        <v>0.44104761904761913</v>
      </c>
      <c r="Z229" s="6">
        <f t="shared" si="106"/>
        <v>2.5295297619047621</v>
      </c>
      <c r="AA229" s="4">
        <f t="shared" si="107"/>
        <v>1</v>
      </c>
      <c r="AB229" s="44">
        <f t="shared" si="108"/>
        <v>1</v>
      </c>
      <c r="AC229" s="6">
        <f t="shared" si="109"/>
        <v>0.125</v>
      </c>
      <c r="AD229" s="4">
        <f t="shared" si="125"/>
        <v>0</v>
      </c>
      <c r="AF229" s="4">
        <f t="shared" si="110"/>
        <v>0</v>
      </c>
      <c r="AG229" s="4">
        <f t="shared" si="111"/>
        <v>-100000</v>
      </c>
      <c r="AH229" s="4">
        <f t="shared" si="126"/>
        <v>-100000</v>
      </c>
      <c r="AI229" s="4">
        <f t="shared" si="112"/>
        <v>413313.09523809521</v>
      </c>
      <c r="AJ229" s="4">
        <f t="shared" si="113"/>
        <v>130834.7473714286</v>
      </c>
      <c r="AK229" s="4">
        <f t="shared" si="114"/>
        <v>273849.59999999998</v>
      </c>
      <c r="AL229" s="4">
        <f t="shared" si="115"/>
        <v>42000</v>
      </c>
      <c r="AM229" s="4">
        <f t="shared" si="116"/>
        <v>8969.5249999999996</v>
      </c>
      <c r="AN229" s="4">
        <f t="shared" si="117"/>
        <v>5235.454545454546</v>
      </c>
      <c r="AO229" s="4">
        <f t="shared" si="118"/>
        <v>0</v>
      </c>
      <c r="AP229" s="4">
        <v>0</v>
      </c>
      <c r="AQ229" s="4">
        <v>0</v>
      </c>
      <c r="AR229" s="4">
        <f t="shared" si="119"/>
        <v>0</v>
      </c>
      <c r="AS229" s="4">
        <f t="shared" si="127"/>
        <v>874202.42215497838</v>
      </c>
      <c r="AT229" s="4">
        <v>0</v>
      </c>
      <c r="AU229" s="4">
        <f t="shared" si="128"/>
        <v>874202.42215497838</v>
      </c>
      <c r="AV229" s="18">
        <f t="shared" si="129"/>
        <v>1</v>
      </c>
      <c r="AW229" s="105"/>
      <c r="AX229" s="103"/>
      <c r="AY229" s="107">
        <f t="shared" si="120"/>
        <v>874202.42215497838</v>
      </c>
      <c r="AZ229" s="7"/>
      <c r="BA229" s="7"/>
      <c r="BB229" s="7"/>
      <c r="BC229" s="7"/>
      <c r="BD229" s="7"/>
      <c r="BE229" s="7"/>
      <c r="BF229" s="7"/>
    </row>
    <row r="230" spans="1:58" x14ac:dyDescent="0.25">
      <c r="A230" s="22" t="s">
        <v>590</v>
      </c>
      <c r="B230" s="23">
        <v>37</v>
      </c>
      <c r="C230" s="22" t="s">
        <v>1719</v>
      </c>
      <c r="D230" s="48">
        <v>370000879</v>
      </c>
      <c r="E230" s="22" t="s">
        <v>996</v>
      </c>
      <c r="F230" s="22" t="s">
        <v>1504</v>
      </c>
      <c r="I230" s="1" t="s">
        <v>386</v>
      </c>
      <c r="J230" s="33">
        <v>18275</v>
      </c>
      <c r="K230" s="33">
        <f t="shared" si="121"/>
        <v>13724.526717496488</v>
      </c>
      <c r="L230" s="33">
        <v>508</v>
      </c>
      <c r="M230" s="33">
        <f t="shared" si="122"/>
        <v>1</v>
      </c>
      <c r="N230" s="32">
        <v>0</v>
      </c>
      <c r="O230" s="33" t="s">
        <v>11</v>
      </c>
      <c r="P230" s="33" t="str">
        <f t="shared" si="98"/>
        <v>Faible activité</v>
      </c>
      <c r="Q230" s="36">
        <f t="shared" si="99"/>
        <v>1.4366071428571427</v>
      </c>
      <c r="R230" s="6">
        <f t="shared" si="100"/>
        <v>2.1362336904761903</v>
      </c>
      <c r="S230" s="6">
        <f t="shared" si="101"/>
        <v>0</v>
      </c>
      <c r="T230" s="6">
        <f t="shared" si="123"/>
        <v>0.69962654761904752</v>
      </c>
      <c r="U230" s="6">
        <f t="shared" si="102"/>
        <v>2.1362336904761903</v>
      </c>
      <c r="V230" s="6">
        <f t="shared" si="103"/>
        <v>2.4475446428571428</v>
      </c>
      <c r="W230" s="6">
        <f t="shared" si="104"/>
        <v>2.8811011904761905</v>
      </c>
      <c r="X230" s="6">
        <f t="shared" si="105"/>
        <v>0</v>
      </c>
      <c r="Y230" s="6">
        <f t="shared" si="124"/>
        <v>0.43355654761904772</v>
      </c>
      <c r="Z230" s="6">
        <f t="shared" si="106"/>
        <v>2.8811011904761905</v>
      </c>
      <c r="AA230" s="4">
        <f t="shared" si="107"/>
        <v>1</v>
      </c>
      <c r="AB230" s="44">
        <f t="shared" si="108"/>
        <v>1</v>
      </c>
      <c r="AC230" s="6">
        <f t="shared" si="109"/>
        <v>0.125</v>
      </c>
      <c r="AD230" s="4">
        <f t="shared" si="125"/>
        <v>0</v>
      </c>
      <c r="AF230" s="4">
        <f t="shared" si="110"/>
        <v>0</v>
      </c>
      <c r="AG230" s="4">
        <f t="shared" si="111"/>
        <v>-106811.68452380951</v>
      </c>
      <c r="AH230" s="4">
        <f t="shared" si="126"/>
        <v>-106811.68452380951</v>
      </c>
      <c r="AI230" s="4">
        <f t="shared" si="112"/>
        <v>389923.16428571421</v>
      </c>
      <c r="AJ230" s="4">
        <f t="shared" si="113"/>
        <v>128612.55549107147</v>
      </c>
      <c r="AK230" s="4">
        <f t="shared" si="114"/>
        <v>273849.59999999998</v>
      </c>
      <c r="AL230" s="4">
        <f t="shared" si="115"/>
        <v>42000</v>
      </c>
      <c r="AM230" s="4">
        <f t="shared" si="116"/>
        <v>8969.5249999999996</v>
      </c>
      <c r="AN230" s="4">
        <f t="shared" si="117"/>
        <v>6003.636363636364</v>
      </c>
      <c r="AO230" s="4">
        <f t="shared" si="118"/>
        <v>0</v>
      </c>
      <c r="AP230" s="4">
        <v>0</v>
      </c>
      <c r="AQ230" s="4">
        <v>0</v>
      </c>
      <c r="AR230" s="4">
        <f t="shared" si="119"/>
        <v>0</v>
      </c>
      <c r="AS230" s="4">
        <f t="shared" si="127"/>
        <v>849358.48114042205</v>
      </c>
      <c r="AT230" s="4">
        <v>0</v>
      </c>
      <c r="AU230" s="4">
        <f t="shared" si="128"/>
        <v>849358.48114042205</v>
      </c>
      <c r="AV230" s="18">
        <f t="shared" si="129"/>
        <v>1</v>
      </c>
      <c r="AW230" s="105"/>
      <c r="AX230" s="103"/>
      <c r="AY230" s="107">
        <f t="shared" si="120"/>
        <v>849358.48114042205</v>
      </c>
      <c r="AZ230" s="7"/>
      <c r="BA230" s="7"/>
      <c r="BB230" s="7"/>
      <c r="BC230" s="7"/>
      <c r="BD230" s="7"/>
      <c r="BE230" s="7"/>
      <c r="BF230" s="7"/>
    </row>
    <row r="231" spans="1:58" x14ac:dyDescent="0.25">
      <c r="A231" s="22" t="s">
        <v>590</v>
      </c>
      <c r="B231" s="23">
        <v>37</v>
      </c>
      <c r="C231" s="22" t="s">
        <v>1720</v>
      </c>
      <c r="D231" s="48">
        <v>370000903</v>
      </c>
      <c r="E231" s="22" t="s">
        <v>1000</v>
      </c>
      <c r="F231" s="22" t="s">
        <v>1504</v>
      </c>
      <c r="I231" s="1" t="s">
        <v>384</v>
      </c>
      <c r="J231" s="33">
        <v>13671</v>
      </c>
      <c r="K231" s="33">
        <f t="shared" si="121"/>
        <v>10266.922284809549</v>
      </c>
      <c r="L231" s="33">
        <v>278</v>
      </c>
      <c r="M231" s="33">
        <f t="shared" si="122"/>
        <v>1</v>
      </c>
      <c r="N231" s="32">
        <v>0</v>
      </c>
      <c r="O231" s="33" t="s">
        <v>11</v>
      </c>
      <c r="P231" s="33" t="str">
        <f t="shared" si="98"/>
        <v>Faible activité</v>
      </c>
      <c r="Q231" s="36">
        <f t="shared" si="99"/>
        <v>1.1625595238095239</v>
      </c>
      <c r="R231" s="6">
        <f t="shared" si="100"/>
        <v>2</v>
      </c>
      <c r="S231" s="6">
        <f t="shared" si="101"/>
        <v>0</v>
      </c>
      <c r="T231" s="6">
        <f t="shared" si="123"/>
        <v>0.83744047619047612</v>
      </c>
      <c r="U231" s="6">
        <f t="shared" si="102"/>
        <v>2</v>
      </c>
      <c r="V231" s="6">
        <f t="shared" si="103"/>
        <v>1.8309374999999999</v>
      </c>
      <c r="W231" s="6">
        <f t="shared" si="104"/>
        <v>2.1892797619047619</v>
      </c>
      <c r="X231" s="6">
        <f t="shared" si="105"/>
        <v>0</v>
      </c>
      <c r="Y231" s="6">
        <f t="shared" si="124"/>
        <v>0.35834226190476204</v>
      </c>
      <c r="Z231" s="6">
        <f t="shared" si="106"/>
        <v>2.1892797619047619</v>
      </c>
      <c r="AA231" s="4">
        <f t="shared" si="107"/>
        <v>1</v>
      </c>
      <c r="AB231" s="44">
        <f t="shared" si="108"/>
        <v>1</v>
      </c>
      <c r="AC231" s="6">
        <f t="shared" si="109"/>
        <v>0.125</v>
      </c>
      <c r="AD231" s="4">
        <f t="shared" si="125"/>
        <v>0</v>
      </c>
      <c r="AF231" s="4">
        <f t="shared" si="110"/>
        <v>0</v>
      </c>
      <c r="AG231" s="4">
        <f t="shared" si="111"/>
        <v>-100000</v>
      </c>
      <c r="AH231" s="4">
        <f t="shared" si="126"/>
        <v>-100000</v>
      </c>
      <c r="AI231" s="4">
        <f t="shared" si="112"/>
        <v>494582.73809523811</v>
      </c>
      <c r="AJ231" s="4">
        <f t="shared" si="113"/>
        <v>106300.5836196429</v>
      </c>
      <c r="AK231" s="4">
        <f t="shared" si="114"/>
        <v>273849.59999999998</v>
      </c>
      <c r="AL231" s="4">
        <f t="shared" si="115"/>
        <v>42000</v>
      </c>
      <c r="AM231" s="4">
        <f t="shared" si="116"/>
        <v>8969.5249999999996</v>
      </c>
      <c r="AN231" s="4">
        <f t="shared" si="117"/>
        <v>3285.4545454545455</v>
      </c>
      <c r="AO231" s="4">
        <f t="shared" si="118"/>
        <v>0</v>
      </c>
      <c r="AP231" s="4">
        <v>0</v>
      </c>
      <c r="AQ231" s="4">
        <v>0</v>
      </c>
      <c r="AR231" s="4">
        <f t="shared" si="119"/>
        <v>0</v>
      </c>
      <c r="AS231" s="4">
        <f t="shared" si="127"/>
        <v>928987.90126033558</v>
      </c>
      <c r="AT231" s="4">
        <v>0</v>
      </c>
      <c r="AU231" s="4">
        <f t="shared" si="128"/>
        <v>928987.90126033558</v>
      </c>
      <c r="AV231" s="18">
        <f t="shared" si="129"/>
        <v>1</v>
      </c>
      <c r="AW231" s="105"/>
      <c r="AX231" s="103"/>
      <c r="AY231" s="107">
        <f t="shared" si="120"/>
        <v>928987.90126033558</v>
      </c>
      <c r="AZ231" s="7"/>
      <c r="BA231" s="7"/>
      <c r="BB231" s="7"/>
      <c r="BC231" s="7"/>
      <c r="BD231" s="7"/>
      <c r="BE231" s="7"/>
      <c r="BF231" s="7"/>
    </row>
    <row r="232" spans="1:58" x14ac:dyDescent="0.25">
      <c r="A232" s="22" t="s">
        <v>590</v>
      </c>
      <c r="B232" s="23">
        <v>37</v>
      </c>
      <c r="C232" s="22" t="s">
        <v>1721</v>
      </c>
      <c r="D232" s="48">
        <v>370004467</v>
      </c>
      <c r="E232" s="22" t="s">
        <v>994</v>
      </c>
      <c r="F232" s="22" t="s">
        <v>1504</v>
      </c>
      <c r="I232" s="1" t="s">
        <v>387</v>
      </c>
      <c r="J232" s="33">
        <v>45053</v>
      </c>
      <c r="K232" s="33">
        <f t="shared" si="121"/>
        <v>33834.8072341105</v>
      </c>
      <c r="L232" s="33">
        <v>2971</v>
      </c>
      <c r="M232" s="33">
        <f t="shared" si="122"/>
        <v>1</v>
      </c>
      <c r="N232" s="32">
        <v>0</v>
      </c>
      <c r="O232" s="33" t="s">
        <v>11</v>
      </c>
      <c r="P232" s="33" t="str">
        <f t="shared" si="98"/>
        <v/>
      </c>
      <c r="Q232" s="36">
        <f t="shared" si="99"/>
        <v>3.0305357142857146</v>
      </c>
      <c r="R232" s="6">
        <f t="shared" si="100"/>
        <v>4.8675474404761898</v>
      </c>
      <c r="S232" s="6">
        <f t="shared" si="101"/>
        <v>0</v>
      </c>
      <c r="T232" s="6">
        <f t="shared" si="123"/>
        <v>1.8370117261904753</v>
      </c>
      <c r="U232" s="6">
        <f t="shared" si="102"/>
        <v>4.8675474404761898</v>
      </c>
      <c r="V232" s="6">
        <f t="shared" si="103"/>
        <v>6.033883928571429</v>
      </c>
      <c r="W232" s="6">
        <f t="shared" si="104"/>
        <v>7.7421547619047608</v>
      </c>
      <c r="X232" s="6">
        <f t="shared" si="105"/>
        <v>0</v>
      </c>
      <c r="Y232" s="6">
        <f t="shared" si="124"/>
        <v>1.7082708333333319</v>
      </c>
      <c r="Z232" s="6">
        <f t="shared" si="106"/>
        <v>7.7421547619047608</v>
      </c>
      <c r="AA232" s="4">
        <f t="shared" si="107"/>
        <v>1.6666666666666665</v>
      </c>
      <c r="AB232" s="44">
        <f t="shared" si="108"/>
        <v>2</v>
      </c>
      <c r="AC232" s="6">
        <f t="shared" si="109"/>
        <v>0.20833333333333331</v>
      </c>
      <c r="AD232" s="4">
        <f t="shared" si="125"/>
        <v>0</v>
      </c>
      <c r="AF232" s="4">
        <f t="shared" si="110"/>
        <v>0</v>
      </c>
      <c r="AG232" s="4">
        <f t="shared" si="111"/>
        <v>0</v>
      </c>
      <c r="AH232" s="4">
        <f t="shared" si="126"/>
        <v>0</v>
      </c>
      <c r="AI232" s="4">
        <f t="shared" si="112"/>
        <v>1304278.3255952375</v>
      </c>
      <c r="AJ232" s="4">
        <f t="shared" si="113"/>
        <v>506750.68466249958</v>
      </c>
      <c r="AK232" s="4">
        <f t="shared" si="114"/>
        <v>456415.99999999994</v>
      </c>
      <c r="AL232" s="4">
        <f t="shared" si="115"/>
        <v>84000</v>
      </c>
      <c r="AM232" s="4">
        <f t="shared" si="116"/>
        <v>14949.208333333332</v>
      </c>
      <c r="AN232" s="4">
        <f t="shared" si="117"/>
        <v>35111.818181818184</v>
      </c>
      <c r="AO232" s="4">
        <f t="shared" si="118"/>
        <v>206900.43999999997</v>
      </c>
      <c r="AP232" s="4">
        <v>0</v>
      </c>
      <c r="AQ232" s="4">
        <v>0</v>
      </c>
      <c r="AR232" s="4">
        <f t="shared" si="119"/>
        <v>0</v>
      </c>
      <c r="AS232" s="4">
        <f t="shared" si="127"/>
        <v>2608406.476772889</v>
      </c>
      <c r="AT232" s="4">
        <v>0</v>
      </c>
      <c r="AU232" s="4">
        <f t="shared" si="128"/>
        <v>2608406.476772889</v>
      </c>
      <c r="AV232" s="18">
        <f t="shared" si="129"/>
        <v>1</v>
      </c>
      <c r="AW232" s="105"/>
      <c r="AX232" s="103"/>
      <c r="AY232" s="107">
        <f t="shared" si="120"/>
        <v>2608406.476772889</v>
      </c>
      <c r="AZ232" s="7"/>
      <c r="BA232" s="7"/>
      <c r="BB232" s="7"/>
      <c r="BC232" s="7"/>
      <c r="BD232" s="7"/>
      <c r="BE232" s="7"/>
      <c r="BF232" s="7"/>
    </row>
    <row r="233" spans="1:58" x14ac:dyDescent="0.25">
      <c r="A233" s="22" t="s">
        <v>590</v>
      </c>
      <c r="B233" s="23">
        <v>37</v>
      </c>
      <c r="C233" s="22" t="s">
        <v>1722</v>
      </c>
      <c r="D233" s="48">
        <v>370007569</v>
      </c>
      <c r="E233" s="22" t="s">
        <v>1723</v>
      </c>
      <c r="F233" s="22" t="s">
        <v>1529</v>
      </c>
      <c r="I233" s="1" t="s">
        <v>383</v>
      </c>
      <c r="J233" s="33">
        <v>0</v>
      </c>
      <c r="K233" s="33">
        <f t="shared" si="121"/>
        <v>0</v>
      </c>
      <c r="L233" s="33">
        <v>0</v>
      </c>
      <c r="M233" s="33">
        <f t="shared" si="122"/>
        <v>0</v>
      </c>
      <c r="N233" s="32">
        <v>1</v>
      </c>
      <c r="O233" s="33"/>
      <c r="P233" s="33" t="str">
        <f t="shared" si="98"/>
        <v/>
      </c>
      <c r="Q233" s="36">
        <f t="shared" si="99"/>
        <v>0</v>
      </c>
      <c r="R233" s="6">
        <f t="shared" si="100"/>
        <v>0</v>
      </c>
      <c r="S233" s="6">
        <f t="shared" si="101"/>
        <v>0</v>
      </c>
      <c r="T233" s="6">
        <f t="shared" si="123"/>
        <v>0</v>
      </c>
      <c r="U233" s="6">
        <f t="shared" si="102"/>
        <v>0</v>
      </c>
      <c r="V233" s="6">
        <f t="shared" si="103"/>
        <v>0</v>
      </c>
      <c r="W233" s="6">
        <f t="shared" si="104"/>
        <v>0</v>
      </c>
      <c r="X233" s="6">
        <f t="shared" si="105"/>
        <v>0</v>
      </c>
      <c r="Y233" s="6">
        <f t="shared" si="124"/>
        <v>0</v>
      </c>
      <c r="Z233" s="6">
        <f t="shared" si="106"/>
        <v>0</v>
      </c>
      <c r="AA233" s="4">
        <f t="shared" si="107"/>
        <v>0</v>
      </c>
      <c r="AB233" s="44">
        <f t="shared" si="108"/>
        <v>0</v>
      </c>
      <c r="AC233" s="6">
        <f t="shared" si="109"/>
        <v>0</v>
      </c>
      <c r="AD233" s="4">
        <f t="shared" si="125"/>
        <v>0</v>
      </c>
      <c r="AF233" s="4">
        <f t="shared" si="110"/>
        <v>0</v>
      </c>
      <c r="AG233" s="4">
        <f t="shared" si="111"/>
        <v>0</v>
      </c>
      <c r="AH233" s="4">
        <f t="shared" si="126"/>
        <v>0</v>
      </c>
      <c r="AI233" s="4">
        <f t="shared" si="112"/>
        <v>0</v>
      </c>
      <c r="AJ233" s="4">
        <f t="shared" si="113"/>
        <v>0</v>
      </c>
      <c r="AK233" s="4">
        <f t="shared" si="114"/>
        <v>0</v>
      </c>
      <c r="AL233" s="4">
        <f t="shared" si="115"/>
        <v>0</v>
      </c>
      <c r="AM233" s="4">
        <f t="shared" si="116"/>
        <v>0</v>
      </c>
      <c r="AN233" s="4">
        <f t="shared" si="117"/>
        <v>0</v>
      </c>
      <c r="AO233" s="4">
        <f t="shared" si="118"/>
        <v>0</v>
      </c>
      <c r="AP233" s="4">
        <v>0</v>
      </c>
      <c r="AQ233" s="4">
        <v>0</v>
      </c>
      <c r="AR233" s="4">
        <f t="shared" si="119"/>
        <v>0</v>
      </c>
      <c r="AS233" s="4">
        <f t="shared" si="127"/>
        <v>0</v>
      </c>
      <c r="AT233" s="4">
        <v>0</v>
      </c>
      <c r="AU233" s="4">
        <f t="shared" si="128"/>
        <v>0</v>
      </c>
      <c r="AV233" s="18">
        <f t="shared" si="129"/>
        <v>0</v>
      </c>
      <c r="AW233" s="105"/>
      <c r="AX233" s="103"/>
      <c r="AY233" s="107">
        <f t="shared" si="120"/>
        <v>0</v>
      </c>
      <c r="AZ233" s="7"/>
      <c r="BA233" s="7"/>
      <c r="BB233" s="7"/>
      <c r="BC233" s="7"/>
      <c r="BD233" s="7"/>
      <c r="BE233" s="7"/>
      <c r="BF233" s="7"/>
    </row>
    <row r="234" spans="1:58" x14ac:dyDescent="0.25">
      <c r="A234" s="22" t="s">
        <v>590</v>
      </c>
      <c r="B234" s="23">
        <v>41</v>
      </c>
      <c r="C234" s="22" t="s">
        <v>1724</v>
      </c>
      <c r="D234" s="48">
        <v>410000020</v>
      </c>
      <c r="E234" s="22" t="s">
        <v>1027</v>
      </c>
      <c r="F234" s="22" t="s">
        <v>1504</v>
      </c>
      <c r="I234" s="1" t="s">
        <v>366</v>
      </c>
      <c r="J234" s="33">
        <v>49353</v>
      </c>
      <c r="K234" s="33">
        <f t="shared" si="121"/>
        <v>37064.107638227317</v>
      </c>
      <c r="L234" s="33">
        <v>2627</v>
      </c>
      <c r="M234" s="33">
        <f t="shared" si="122"/>
        <v>1</v>
      </c>
      <c r="N234" s="32">
        <v>0</v>
      </c>
      <c r="O234" s="33" t="s">
        <v>11</v>
      </c>
      <c r="P234" s="33" t="str">
        <f t="shared" si="98"/>
        <v/>
      </c>
      <c r="Q234" s="36">
        <f t="shared" si="99"/>
        <v>3.286488095238095</v>
      </c>
      <c r="R234" s="6">
        <f t="shared" si="100"/>
        <v>4.9981445833333327</v>
      </c>
      <c r="S234" s="6">
        <f t="shared" si="101"/>
        <v>0</v>
      </c>
      <c r="T234" s="6">
        <f t="shared" si="123"/>
        <v>1.7116564880952376</v>
      </c>
      <c r="U234" s="6">
        <f t="shared" si="102"/>
        <v>4.9981445833333327</v>
      </c>
      <c r="V234" s="6">
        <f t="shared" si="103"/>
        <v>6.6097767857142848</v>
      </c>
      <c r="W234" s="6">
        <f t="shared" si="104"/>
        <v>7.9725119047619053</v>
      </c>
      <c r="X234" s="6">
        <f t="shared" si="105"/>
        <v>0</v>
      </c>
      <c r="Y234" s="6">
        <f t="shared" si="124"/>
        <v>1.3627351190476205</v>
      </c>
      <c r="Z234" s="6">
        <f t="shared" si="106"/>
        <v>7.9725119047619053</v>
      </c>
      <c r="AA234" s="4">
        <f t="shared" si="107"/>
        <v>1.6666666666666665</v>
      </c>
      <c r="AB234" s="44">
        <f t="shared" si="108"/>
        <v>2</v>
      </c>
      <c r="AC234" s="6">
        <f t="shared" si="109"/>
        <v>0.20833333333333331</v>
      </c>
      <c r="AD234" s="4">
        <f t="shared" si="125"/>
        <v>0</v>
      </c>
      <c r="AF234" s="4">
        <f t="shared" si="110"/>
        <v>0</v>
      </c>
      <c r="AG234" s="4">
        <f t="shared" si="111"/>
        <v>0</v>
      </c>
      <c r="AH234" s="4">
        <f t="shared" si="126"/>
        <v>0</v>
      </c>
      <c r="AI234" s="4">
        <f t="shared" si="112"/>
        <v>1215276.1065476188</v>
      </c>
      <c r="AJ234" s="4">
        <f t="shared" si="113"/>
        <v>404249.104483929</v>
      </c>
      <c r="AK234" s="4">
        <f t="shared" si="114"/>
        <v>456415.99999999994</v>
      </c>
      <c r="AL234" s="4">
        <f t="shared" si="115"/>
        <v>84000</v>
      </c>
      <c r="AM234" s="4">
        <f t="shared" si="116"/>
        <v>14949.208333333332</v>
      </c>
      <c r="AN234" s="4">
        <f t="shared" si="117"/>
        <v>31046.363636363636</v>
      </c>
      <c r="AO234" s="4">
        <f t="shared" si="118"/>
        <v>182944.27999999997</v>
      </c>
      <c r="AP234" s="4">
        <v>0</v>
      </c>
      <c r="AQ234" s="4">
        <v>0</v>
      </c>
      <c r="AR234" s="4">
        <f t="shared" si="119"/>
        <v>0</v>
      </c>
      <c r="AS234" s="4">
        <f t="shared" si="127"/>
        <v>2388881.0630012448</v>
      </c>
      <c r="AT234" s="4">
        <v>0</v>
      </c>
      <c r="AU234" s="4">
        <f t="shared" si="128"/>
        <v>2388881.0630012448</v>
      </c>
      <c r="AV234" s="18">
        <f t="shared" si="129"/>
        <v>1</v>
      </c>
      <c r="AW234" s="105"/>
      <c r="AX234" s="103"/>
      <c r="AY234" s="107">
        <f t="shared" si="120"/>
        <v>2388881.0630012448</v>
      </c>
      <c r="AZ234" s="7"/>
      <c r="BA234" s="7"/>
      <c r="BB234" s="7"/>
      <c r="BC234" s="7"/>
      <c r="BD234" s="7"/>
      <c r="BE234" s="7"/>
      <c r="BF234" s="7"/>
    </row>
    <row r="235" spans="1:58" x14ac:dyDescent="0.25">
      <c r="A235" s="22" t="s">
        <v>590</v>
      </c>
      <c r="B235" s="23">
        <v>41</v>
      </c>
      <c r="C235" s="22" t="s">
        <v>1725</v>
      </c>
      <c r="D235" s="48">
        <v>410000038</v>
      </c>
      <c r="E235" s="22" t="s">
        <v>1029</v>
      </c>
      <c r="F235" s="22" t="s">
        <v>1504</v>
      </c>
      <c r="I235" s="1" t="s">
        <v>365</v>
      </c>
      <c r="J235" s="33">
        <v>17747</v>
      </c>
      <c r="K235" s="33">
        <f t="shared" si="121"/>
        <v>13327.998667874703</v>
      </c>
      <c r="L235" s="33">
        <v>602</v>
      </c>
      <c r="M235" s="33">
        <f t="shared" si="122"/>
        <v>1</v>
      </c>
      <c r="N235" s="32">
        <v>0</v>
      </c>
      <c r="O235" s="33" t="s">
        <v>11</v>
      </c>
      <c r="P235" s="33" t="str">
        <f t="shared" si="98"/>
        <v>Faible activité</v>
      </c>
      <c r="Q235" s="36">
        <f t="shared" si="99"/>
        <v>1.4051785714285714</v>
      </c>
      <c r="R235" s="6">
        <f t="shared" si="100"/>
        <v>2.1417549999999999</v>
      </c>
      <c r="S235" s="6">
        <f t="shared" si="101"/>
        <v>0</v>
      </c>
      <c r="T235" s="6">
        <f t="shared" si="123"/>
        <v>0.73657642857142847</v>
      </c>
      <c r="U235" s="6">
        <f t="shared" si="102"/>
        <v>2.1417549999999999</v>
      </c>
      <c r="V235" s="6">
        <f t="shared" si="103"/>
        <v>2.3768303571428571</v>
      </c>
      <c r="W235" s="6">
        <f t="shared" si="104"/>
        <v>2.8913273809523807</v>
      </c>
      <c r="X235" s="6">
        <f t="shared" si="105"/>
        <v>0</v>
      </c>
      <c r="Y235" s="6">
        <f t="shared" si="124"/>
        <v>0.51449702380952367</v>
      </c>
      <c r="Z235" s="6">
        <f t="shared" si="106"/>
        <v>2.8913273809523807</v>
      </c>
      <c r="AA235" s="4">
        <f t="shared" si="107"/>
        <v>1</v>
      </c>
      <c r="AB235" s="44">
        <f t="shared" si="108"/>
        <v>1</v>
      </c>
      <c r="AC235" s="6">
        <f t="shared" si="109"/>
        <v>0.125</v>
      </c>
      <c r="AD235" s="4">
        <f t="shared" si="125"/>
        <v>0</v>
      </c>
      <c r="AF235" s="4">
        <f t="shared" si="110"/>
        <v>0</v>
      </c>
      <c r="AG235" s="4">
        <f t="shared" si="111"/>
        <v>-107087.74999999999</v>
      </c>
      <c r="AH235" s="4">
        <f t="shared" si="126"/>
        <v>-107087.74999999999</v>
      </c>
      <c r="AI235" s="4">
        <f t="shared" si="112"/>
        <v>415881.51428571419</v>
      </c>
      <c r="AJ235" s="4">
        <f t="shared" si="113"/>
        <v>152623.17542678569</v>
      </c>
      <c r="AK235" s="4">
        <f t="shared" si="114"/>
        <v>273849.59999999998</v>
      </c>
      <c r="AL235" s="4">
        <f t="shared" si="115"/>
        <v>42000</v>
      </c>
      <c r="AM235" s="4">
        <f t="shared" si="116"/>
        <v>8969.5249999999996</v>
      </c>
      <c r="AN235" s="4">
        <f t="shared" si="117"/>
        <v>7114.545454545455</v>
      </c>
      <c r="AO235" s="4">
        <f t="shared" si="118"/>
        <v>0</v>
      </c>
      <c r="AP235" s="4">
        <v>0</v>
      </c>
      <c r="AQ235" s="4">
        <v>0</v>
      </c>
      <c r="AR235" s="4">
        <f t="shared" si="119"/>
        <v>0</v>
      </c>
      <c r="AS235" s="4">
        <f t="shared" si="127"/>
        <v>900438.36016704526</v>
      </c>
      <c r="AT235" s="4">
        <v>0</v>
      </c>
      <c r="AU235" s="4">
        <f t="shared" si="128"/>
        <v>900438.36016704526</v>
      </c>
      <c r="AV235" s="18">
        <f t="shared" si="129"/>
        <v>1</v>
      </c>
      <c r="AW235" s="105"/>
      <c r="AX235" s="103"/>
      <c r="AY235" s="107">
        <f t="shared" si="120"/>
        <v>900438.36016704526</v>
      </c>
      <c r="AZ235" s="7"/>
      <c r="BA235" s="7"/>
      <c r="BB235" s="7"/>
      <c r="BC235" s="7"/>
      <c r="BD235" s="7"/>
      <c r="BE235" s="7"/>
      <c r="BF235" s="7"/>
    </row>
    <row r="236" spans="1:58" x14ac:dyDescent="0.25">
      <c r="A236" s="22" t="s">
        <v>590</v>
      </c>
      <c r="B236" s="23">
        <v>41</v>
      </c>
      <c r="C236" s="22" t="s">
        <v>1726</v>
      </c>
      <c r="D236" s="48">
        <v>410000046</v>
      </c>
      <c r="E236" s="22" t="s">
        <v>1031</v>
      </c>
      <c r="F236" s="22" t="s">
        <v>1504</v>
      </c>
      <c r="I236" s="1" t="s">
        <v>364</v>
      </c>
      <c r="J236" s="33">
        <v>20950</v>
      </c>
      <c r="K236" s="33">
        <f t="shared" si="121"/>
        <v>15733.451968894744</v>
      </c>
      <c r="L236" s="33">
        <v>611</v>
      </c>
      <c r="M236" s="33">
        <f t="shared" si="122"/>
        <v>1</v>
      </c>
      <c r="N236" s="32">
        <v>0</v>
      </c>
      <c r="O236" s="33" t="s">
        <v>11</v>
      </c>
      <c r="P236" s="33" t="str">
        <f t="shared" si="98"/>
        <v/>
      </c>
      <c r="Q236" s="36">
        <f t="shared" si="99"/>
        <v>1.5958333333333334</v>
      </c>
      <c r="R236" s="6">
        <f t="shared" si="100"/>
        <v>2.349503988095238</v>
      </c>
      <c r="S236" s="6">
        <f t="shared" si="101"/>
        <v>0</v>
      </c>
      <c r="T236" s="6">
        <f t="shared" si="123"/>
        <v>0.75367065476190453</v>
      </c>
      <c r="U236" s="6">
        <f t="shared" si="102"/>
        <v>2.349503988095238</v>
      </c>
      <c r="V236" s="6">
        <f t="shared" si="103"/>
        <v>2.8058035714285716</v>
      </c>
      <c r="W236" s="6">
        <f t="shared" si="104"/>
        <v>3.2602678571428574</v>
      </c>
      <c r="X236" s="6">
        <f t="shared" si="105"/>
        <v>0</v>
      </c>
      <c r="Y236" s="6">
        <f t="shared" si="124"/>
        <v>0.45446428571428577</v>
      </c>
      <c r="Z236" s="6">
        <f t="shared" si="106"/>
        <v>3.2602678571428574</v>
      </c>
      <c r="AA236" s="4">
        <f t="shared" si="107"/>
        <v>1</v>
      </c>
      <c r="AB236" s="44">
        <f t="shared" si="108"/>
        <v>1</v>
      </c>
      <c r="AC236" s="6">
        <f t="shared" si="109"/>
        <v>0.125</v>
      </c>
      <c r="AD236" s="4">
        <f t="shared" si="125"/>
        <v>0</v>
      </c>
      <c r="AF236" s="4">
        <f t="shared" si="110"/>
        <v>0</v>
      </c>
      <c r="AG236" s="4">
        <f t="shared" si="111"/>
        <v>0</v>
      </c>
      <c r="AH236" s="4">
        <f t="shared" si="126"/>
        <v>0</v>
      </c>
      <c r="AI236" s="4">
        <f t="shared" si="112"/>
        <v>535106.16488095222</v>
      </c>
      <c r="AJ236" s="4">
        <f t="shared" si="113"/>
        <v>134814.73982142861</v>
      </c>
      <c r="AK236" s="4">
        <f t="shared" si="114"/>
        <v>273849.59999999998</v>
      </c>
      <c r="AL236" s="4">
        <f t="shared" si="115"/>
        <v>42000</v>
      </c>
      <c r="AM236" s="4">
        <f t="shared" si="116"/>
        <v>8969.5249999999996</v>
      </c>
      <c r="AN236" s="4">
        <f t="shared" si="117"/>
        <v>7220.909090909091</v>
      </c>
      <c r="AO236" s="4">
        <f t="shared" si="118"/>
        <v>0</v>
      </c>
      <c r="AP236" s="4">
        <v>0</v>
      </c>
      <c r="AQ236" s="4">
        <v>0</v>
      </c>
      <c r="AR236" s="4">
        <f t="shared" si="119"/>
        <v>0</v>
      </c>
      <c r="AS236" s="4">
        <f t="shared" si="127"/>
        <v>1001960.9387932898</v>
      </c>
      <c r="AT236" s="4">
        <v>0</v>
      </c>
      <c r="AU236" s="4">
        <f t="shared" si="128"/>
        <v>1001960.9387932898</v>
      </c>
      <c r="AV236" s="18">
        <f t="shared" si="129"/>
        <v>1</v>
      </c>
      <c r="AW236" s="105"/>
      <c r="AX236" s="103"/>
      <c r="AY236" s="107">
        <f t="shared" si="120"/>
        <v>1001960.9387932898</v>
      </c>
      <c r="AZ236" s="7"/>
      <c r="BA236" s="7"/>
      <c r="BB236" s="7"/>
      <c r="BC236" s="7"/>
      <c r="BD236" s="7"/>
      <c r="BE236" s="7"/>
      <c r="BF236" s="7"/>
    </row>
    <row r="237" spans="1:58" x14ac:dyDescent="0.25">
      <c r="A237" s="22" t="s">
        <v>590</v>
      </c>
      <c r="B237" s="23">
        <v>45</v>
      </c>
      <c r="C237" s="22" t="s">
        <v>1727</v>
      </c>
      <c r="D237" s="48">
        <v>450000021</v>
      </c>
      <c r="E237" s="22" t="s">
        <v>1053</v>
      </c>
      <c r="F237" s="22" t="s">
        <v>1504</v>
      </c>
      <c r="G237" s="1">
        <v>1</v>
      </c>
      <c r="H237" s="1" t="s">
        <v>2314</v>
      </c>
      <c r="I237" s="1" t="s">
        <v>347</v>
      </c>
      <c r="J237" s="33">
        <v>47614</v>
      </c>
      <c r="K237" s="33">
        <f t="shared" si="121"/>
        <v>35758.118474794959</v>
      </c>
      <c r="L237" s="33">
        <v>0</v>
      </c>
      <c r="M237" s="33">
        <f t="shared" si="122"/>
        <v>1</v>
      </c>
      <c r="N237" s="32">
        <v>0</v>
      </c>
      <c r="O237" s="43" t="s">
        <v>1534</v>
      </c>
      <c r="P237" s="33" t="str">
        <f t="shared" si="98"/>
        <v/>
      </c>
      <c r="Q237" s="36">
        <f t="shared" si="99"/>
        <v>3.1829761904761904</v>
      </c>
      <c r="R237" s="6">
        <f t="shared" si="100"/>
        <v>0</v>
      </c>
      <c r="S237" s="6">
        <f t="shared" si="101"/>
        <v>0</v>
      </c>
      <c r="T237" s="6">
        <f t="shared" si="123"/>
        <v>0</v>
      </c>
      <c r="U237" s="6">
        <f t="shared" si="102"/>
        <v>3.1829761904761904</v>
      </c>
      <c r="V237" s="6">
        <f t="shared" si="103"/>
        <v>6.3768750000000001</v>
      </c>
      <c r="W237" s="6">
        <f t="shared" si="104"/>
        <v>0</v>
      </c>
      <c r="X237" s="6">
        <f t="shared" si="105"/>
        <v>0</v>
      </c>
      <c r="Y237" s="6">
        <f t="shared" si="124"/>
        <v>0</v>
      </c>
      <c r="Z237" s="6">
        <f t="shared" si="106"/>
        <v>6.3768750000000001</v>
      </c>
      <c r="AA237" s="4">
        <f t="shared" si="107"/>
        <v>0</v>
      </c>
      <c r="AB237" s="44">
        <f t="shared" si="108"/>
        <v>0</v>
      </c>
      <c r="AC237" s="6">
        <f t="shared" si="109"/>
        <v>0</v>
      </c>
      <c r="AD237" s="4">
        <f t="shared" si="125"/>
        <v>0</v>
      </c>
      <c r="AF237" s="4">
        <f t="shared" si="110"/>
        <v>0</v>
      </c>
      <c r="AG237" s="4">
        <f t="shared" si="111"/>
        <v>0</v>
      </c>
      <c r="AH237" s="4">
        <f t="shared" si="126"/>
        <v>0</v>
      </c>
      <c r="AI237" s="4">
        <f t="shared" si="112"/>
        <v>0</v>
      </c>
      <c r="AJ237" s="4">
        <f t="shared" si="113"/>
        <v>0</v>
      </c>
      <c r="AK237" s="4">
        <f t="shared" si="114"/>
        <v>0</v>
      </c>
      <c r="AL237" s="4">
        <f t="shared" si="115"/>
        <v>0</v>
      </c>
      <c r="AM237" s="4">
        <f t="shared" si="116"/>
        <v>0</v>
      </c>
      <c r="AN237" s="4">
        <f t="shared" si="117"/>
        <v>0</v>
      </c>
      <c r="AO237" s="4">
        <f t="shared" si="118"/>
        <v>0</v>
      </c>
      <c r="AP237" s="4">
        <v>0</v>
      </c>
      <c r="AQ237" s="4">
        <v>0</v>
      </c>
      <c r="AR237" s="4">
        <f t="shared" si="119"/>
        <v>0</v>
      </c>
      <c r="AS237" s="4">
        <f t="shared" si="127"/>
        <v>0</v>
      </c>
      <c r="AT237" s="4">
        <v>0</v>
      </c>
      <c r="AU237" s="4">
        <f t="shared" si="128"/>
        <v>0</v>
      </c>
      <c r="AV237" s="18">
        <f t="shared" si="129"/>
        <v>0</v>
      </c>
      <c r="AW237" s="105"/>
      <c r="AX237" s="103"/>
      <c r="AY237" s="107">
        <f t="shared" si="120"/>
        <v>0</v>
      </c>
      <c r="AZ237" s="7"/>
      <c r="BA237" s="7"/>
      <c r="BB237" s="7"/>
      <c r="BC237" s="7"/>
      <c r="BD237" s="7"/>
      <c r="BE237" s="7"/>
      <c r="BF237" s="7"/>
    </row>
    <row r="238" spans="1:58" x14ac:dyDescent="0.25">
      <c r="A238" s="22" t="s">
        <v>590</v>
      </c>
      <c r="B238" s="23">
        <v>45</v>
      </c>
      <c r="C238" s="22" t="s">
        <v>1728</v>
      </c>
      <c r="D238" s="48">
        <v>450000047</v>
      </c>
      <c r="E238" s="22" t="s">
        <v>1055</v>
      </c>
      <c r="F238" s="22" t="s">
        <v>1504</v>
      </c>
      <c r="I238" s="1" t="s">
        <v>346</v>
      </c>
      <c r="J238" s="33">
        <v>26770</v>
      </c>
      <c r="K238" s="33">
        <f t="shared" si="121"/>
        <v>20104.272515862162</v>
      </c>
      <c r="L238" s="33">
        <v>653</v>
      </c>
      <c r="M238" s="33">
        <f t="shared" si="122"/>
        <v>1</v>
      </c>
      <c r="N238" s="32">
        <v>0</v>
      </c>
      <c r="O238" s="33" t="s">
        <v>11</v>
      </c>
      <c r="P238" s="33" t="str">
        <f t="shared" si="98"/>
        <v/>
      </c>
      <c r="Q238" s="36">
        <f t="shared" si="99"/>
        <v>1.9422619047619047</v>
      </c>
      <c r="R238" s="6">
        <f t="shared" si="100"/>
        <v>2.7376750595238093</v>
      </c>
      <c r="S238" s="6">
        <f t="shared" si="101"/>
        <v>0</v>
      </c>
      <c r="T238" s="6">
        <f t="shared" si="123"/>
        <v>0.79541315476190455</v>
      </c>
      <c r="U238" s="6">
        <f t="shared" si="102"/>
        <v>2.7376750595238093</v>
      </c>
      <c r="V238" s="6">
        <f t="shared" si="103"/>
        <v>3.5852678571428567</v>
      </c>
      <c r="W238" s="6">
        <f t="shared" si="104"/>
        <v>3.9497321428571426</v>
      </c>
      <c r="X238" s="6">
        <f t="shared" si="105"/>
        <v>0</v>
      </c>
      <c r="Y238" s="6">
        <f t="shared" si="124"/>
        <v>0.36446428571428591</v>
      </c>
      <c r="Z238" s="6">
        <f t="shared" si="106"/>
        <v>3.9497321428571426</v>
      </c>
      <c r="AA238" s="4">
        <f t="shared" si="107"/>
        <v>1</v>
      </c>
      <c r="AB238" s="44">
        <f t="shared" si="108"/>
        <v>1</v>
      </c>
      <c r="AC238" s="6">
        <f t="shared" si="109"/>
        <v>0.125</v>
      </c>
      <c r="AD238" s="4">
        <f t="shared" si="125"/>
        <v>0</v>
      </c>
      <c r="AF238" s="4">
        <f t="shared" si="110"/>
        <v>0</v>
      </c>
      <c r="AG238" s="4">
        <f t="shared" si="111"/>
        <v>0</v>
      </c>
      <c r="AH238" s="4">
        <f t="shared" si="126"/>
        <v>0</v>
      </c>
      <c r="AI238" s="4">
        <f t="shared" si="112"/>
        <v>564743.33988095226</v>
      </c>
      <c r="AJ238" s="4">
        <f t="shared" si="113"/>
        <v>108116.65382142864</v>
      </c>
      <c r="AK238" s="4">
        <f t="shared" si="114"/>
        <v>273849.59999999998</v>
      </c>
      <c r="AL238" s="4">
        <f t="shared" si="115"/>
        <v>42000</v>
      </c>
      <c r="AM238" s="4">
        <f t="shared" si="116"/>
        <v>8969.5249999999996</v>
      </c>
      <c r="AN238" s="4">
        <f t="shared" si="117"/>
        <v>7717.272727272727</v>
      </c>
      <c r="AO238" s="4">
        <f t="shared" si="118"/>
        <v>0</v>
      </c>
      <c r="AP238" s="4">
        <v>0</v>
      </c>
      <c r="AQ238" s="4">
        <v>0</v>
      </c>
      <c r="AR238" s="4">
        <f t="shared" si="119"/>
        <v>0</v>
      </c>
      <c r="AS238" s="4">
        <f t="shared" si="127"/>
        <v>1005396.3914296536</v>
      </c>
      <c r="AT238" s="4">
        <v>0</v>
      </c>
      <c r="AU238" s="4">
        <f t="shared" si="128"/>
        <v>1005396.3914296536</v>
      </c>
      <c r="AV238" s="18">
        <f t="shared" si="129"/>
        <v>1</v>
      </c>
      <c r="AW238" s="105"/>
      <c r="AX238" s="103"/>
      <c r="AY238" s="107">
        <f t="shared" si="120"/>
        <v>1005396.3914296536</v>
      </c>
      <c r="AZ238" s="7"/>
      <c r="BA238" s="7"/>
      <c r="BB238" s="7"/>
      <c r="BC238" s="7"/>
      <c r="BD238" s="7"/>
      <c r="BE238" s="7"/>
      <c r="BF238" s="7"/>
    </row>
    <row r="239" spans="1:58" x14ac:dyDescent="0.25">
      <c r="A239" s="22" t="s">
        <v>590</v>
      </c>
      <c r="B239" s="23">
        <v>45</v>
      </c>
      <c r="C239" s="22" t="s">
        <v>1729</v>
      </c>
      <c r="D239" s="48">
        <v>450000062</v>
      </c>
      <c r="E239" s="22" t="s">
        <v>1057</v>
      </c>
      <c r="F239" s="22" t="s">
        <v>1504</v>
      </c>
      <c r="I239" s="1" t="s">
        <v>345</v>
      </c>
      <c r="J239" s="33">
        <v>44664</v>
      </c>
      <c r="K239" s="33">
        <f t="shared" si="121"/>
        <v>33542.668197552019</v>
      </c>
      <c r="L239" s="33">
        <v>1025</v>
      </c>
      <c r="M239" s="33">
        <f t="shared" si="122"/>
        <v>1</v>
      </c>
      <c r="N239" s="32">
        <v>0</v>
      </c>
      <c r="O239" s="33" t="s">
        <v>11</v>
      </c>
      <c r="P239" s="33" t="str">
        <f t="shared" si="98"/>
        <v/>
      </c>
      <c r="Q239" s="36">
        <f t="shared" si="99"/>
        <v>3.0073809523809523</v>
      </c>
      <c r="R239" s="6">
        <f t="shared" si="100"/>
        <v>4.0322860119047617</v>
      </c>
      <c r="S239" s="6">
        <f t="shared" si="101"/>
        <v>0</v>
      </c>
      <c r="T239" s="6">
        <f t="shared" si="123"/>
        <v>1.0249050595238094</v>
      </c>
      <c r="U239" s="6">
        <f t="shared" si="102"/>
        <v>4.0322860119047617</v>
      </c>
      <c r="V239" s="6">
        <f t="shared" si="103"/>
        <v>5.9817857142857136</v>
      </c>
      <c r="W239" s="6">
        <f t="shared" si="104"/>
        <v>6.2502440476190468</v>
      </c>
      <c r="X239" s="6">
        <f t="shared" si="105"/>
        <v>0</v>
      </c>
      <c r="Y239" s="6">
        <f t="shared" si="124"/>
        <v>0.26845833333333324</v>
      </c>
      <c r="Z239" s="6">
        <f t="shared" si="106"/>
        <v>6.2502440476190468</v>
      </c>
      <c r="AA239" s="4">
        <f t="shared" si="107"/>
        <v>1</v>
      </c>
      <c r="AB239" s="44">
        <f t="shared" si="108"/>
        <v>1</v>
      </c>
      <c r="AC239" s="6">
        <f t="shared" si="109"/>
        <v>0.125</v>
      </c>
      <c r="AD239" s="4">
        <f t="shared" si="125"/>
        <v>0</v>
      </c>
      <c r="AF239" s="4">
        <f t="shared" si="110"/>
        <v>0</v>
      </c>
      <c r="AG239" s="4">
        <f t="shared" si="111"/>
        <v>0</v>
      </c>
      <c r="AH239" s="4">
        <f t="shared" si="126"/>
        <v>0</v>
      </c>
      <c r="AI239" s="4">
        <f t="shared" si="112"/>
        <v>727682.59226190462</v>
      </c>
      <c r="AJ239" s="4">
        <f t="shared" si="113"/>
        <v>79636.929674999978</v>
      </c>
      <c r="AK239" s="4">
        <f t="shared" si="114"/>
        <v>273849.59999999998</v>
      </c>
      <c r="AL239" s="4">
        <f t="shared" si="115"/>
        <v>42000</v>
      </c>
      <c r="AM239" s="4">
        <f t="shared" si="116"/>
        <v>8969.5249999999996</v>
      </c>
      <c r="AN239" s="4">
        <f t="shared" si="117"/>
        <v>12113.636363636364</v>
      </c>
      <c r="AO239" s="4">
        <f t="shared" si="118"/>
        <v>0</v>
      </c>
      <c r="AP239" s="4">
        <v>0</v>
      </c>
      <c r="AQ239" s="4">
        <v>0</v>
      </c>
      <c r="AR239" s="4">
        <f t="shared" si="119"/>
        <v>0</v>
      </c>
      <c r="AS239" s="4">
        <f t="shared" si="127"/>
        <v>1144252.2833005411</v>
      </c>
      <c r="AT239" s="4">
        <v>0</v>
      </c>
      <c r="AU239" s="4">
        <f t="shared" si="128"/>
        <v>1144252.2833005411</v>
      </c>
      <c r="AV239" s="18">
        <f t="shared" si="129"/>
        <v>1</v>
      </c>
      <c r="AW239" s="105"/>
      <c r="AX239" s="103"/>
      <c r="AY239" s="107">
        <f t="shared" si="120"/>
        <v>1144252.2833005411</v>
      </c>
      <c r="AZ239" s="7"/>
      <c r="BA239" s="7"/>
      <c r="BB239" s="7"/>
      <c r="BC239" s="7"/>
      <c r="BD239" s="7"/>
      <c r="BE239" s="7"/>
      <c r="BF239" s="7"/>
    </row>
    <row r="240" spans="1:58" x14ac:dyDescent="0.25">
      <c r="A240" s="22" t="s">
        <v>590</v>
      </c>
      <c r="B240" s="23">
        <v>45</v>
      </c>
      <c r="C240" s="22" t="s">
        <v>1730</v>
      </c>
      <c r="D240" s="48">
        <v>450000070</v>
      </c>
      <c r="E240" s="22" t="s">
        <v>1059</v>
      </c>
      <c r="F240" s="22" t="s">
        <v>1504</v>
      </c>
      <c r="I240" s="1" t="s">
        <v>344</v>
      </c>
      <c r="J240" s="33">
        <v>16119</v>
      </c>
      <c r="K240" s="33">
        <f t="shared" si="121"/>
        <v>12105.370514874194</v>
      </c>
      <c r="L240" s="33">
        <v>634</v>
      </c>
      <c r="M240" s="33">
        <f t="shared" si="122"/>
        <v>1</v>
      </c>
      <c r="N240" s="32">
        <v>0</v>
      </c>
      <c r="O240" s="33" t="s">
        <v>11</v>
      </c>
      <c r="P240" s="33" t="str">
        <f t="shared" si="98"/>
        <v>Faible activité</v>
      </c>
      <c r="Q240" s="36">
        <f t="shared" si="99"/>
        <v>1.3082738095238096</v>
      </c>
      <c r="R240" s="6">
        <f t="shared" si="100"/>
        <v>2.0513945238095239</v>
      </c>
      <c r="S240" s="6">
        <f t="shared" si="101"/>
        <v>0</v>
      </c>
      <c r="T240" s="6">
        <f t="shared" si="123"/>
        <v>0.74312071428571436</v>
      </c>
      <c r="U240" s="6">
        <f t="shared" si="102"/>
        <v>2.0513945238095239</v>
      </c>
      <c r="V240" s="6">
        <f t="shared" si="103"/>
        <v>2.158794642857143</v>
      </c>
      <c r="W240" s="6">
        <f t="shared" si="104"/>
        <v>2.7310178571428572</v>
      </c>
      <c r="X240" s="6">
        <f t="shared" si="105"/>
        <v>0</v>
      </c>
      <c r="Y240" s="6">
        <f t="shared" si="124"/>
        <v>0.57222321428571421</v>
      </c>
      <c r="Z240" s="6">
        <f t="shared" si="106"/>
        <v>2.7310178571428572</v>
      </c>
      <c r="AA240" s="4">
        <f t="shared" si="107"/>
        <v>1</v>
      </c>
      <c r="AB240" s="44">
        <f t="shared" si="108"/>
        <v>1</v>
      </c>
      <c r="AC240" s="6">
        <f t="shared" si="109"/>
        <v>0.125</v>
      </c>
      <c r="AD240" s="4">
        <f t="shared" si="125"/>
        <v>0</v>
      </c>
      <c r="AF240" s="4">
        <f t="shared" si="110"/>
        <v>0</v>
      </c>
      <c r="AG240" s="4">
        <f t="shared" si="111"/>
        <v>-102569.7261904762</v>
      </c>
      <c r="AH240" s="4">
        <f t="shared" si="126"/>
        <v>-102569.7261904762</v>
      </c>
      <c r="AI240" s="4">
        <f t="shared" si="112"/>
        <v>425045.98095238092</v>
      </c>
      <c r="AJ240" s="4">
        <f t="shared" si="113"/>
        <v>169747.38429107142</v>
      </c>
      <c r="AK240" s="4">
        <f t="shared" si="114"/>
        <v>273849.59999999998</v>
      </c>
      <c r="AL240" s="4">
        <f t="shared" si="115"/>
        <v>42000</v>
      </c>
      <c r="AM240" s="4">
        <f t="shared" si="116"/>
        <v>8969.5249999999996</v>
      </c>
      <c r="AN240" s="4">
        <f t="shared" si="117"/>
        <v>7492.727272727273</v>
      </c>
      <c r="AO240" s="4">
        <f t="shared" si="118"/>
        <v>0</v>
      </c>
      <c r="AP240" s="4">
        <v>0</v>
      </c>
      <c r="AQ240" s="4">
        <v>0</v>
      </c>
      <c r="AR240" s="4">
        <f t="shared" si="119"/>
        <v>0</v>
      </c>
      <c r="AS240" s="4">
        <f t="shared" si="127"/>
        <v>927105.21751617966</v>
      </c>
      <c r="AT240" s="4">
        <v>0</v>
      </c>
      <c r="AU240" s="4">
        <f t="shared" si="128"/>
        <v>927105.21751617966</v>
      </c>
      <c r="AV240" s="18">
        <f t="shared" si="129"/>
        <v>1</v>
      </c>
      <c r="AW240" s="105"/>
      <c r="AX240" s="103"/>
      <c r="AY240" s="107">
        <f t="shared" si="120"/>
        <v>927105.21751617966</v>
      </c>
      <c r="AZ240" s="7"/>
      <c r="BA240" s="7"/>
      <c r="BB240" s="7"/>
      <c r="BC240" s="7"/>
      <c r="BD240" s="7"/>
      <c r="BE240" s="7"/>
      <c r="BF240" s="7"/>
    </row>
    <row r="241" spans="1:58" x14ac:dyDescent="0.25">
      <c r="A241" s="22" t="s">
        <v>590</v>
      </c>
      <c r="B241" s="23">
        <v>45</v>
      </c>
      <c r="C241" s="22" t="s">
        <v>1731</v>
      </c>
      <c r="D241" s="48">
        <v>450000294</v>
      </c>
      <c r="E241" s="22" t="s">
        <v>1732</v>
      </c>
      <c r="F241" s="22" t="s">
        <v>1529</v>
      </c>
      <c r="I241" s="1" t="s">
        <v>343</v>
      </c>
      <c r="J241" s="33">
        <v>0</v>
      </c>
      <c r="K241" s="33">
        <f t="shared" si="121"/>
        <v>0</v>
      </c>
      <c r="L241" s="33">
        <v>0</v>
      </c>
      <c r="M241" s="33">
        <f t="shared" si="122"/>
        <v>0</v>
      </c>
      <c r="N241" s="32">
        <v>1</v>
      </c>
      <c r="O241" s="33"/>
      <c r="P241" s="33" t="str">
        <f t="shared" si="98"/>
        <v/>
      </c>
      <c r="Q241" s="36">
        <f t="shared" si="99"/>
        <v>0</v>
      </c>
      <c r="R241" s="6">
        <f t="shared" si="100"/>
        <v>0</v>
      </c>
      <c r="S241" s="6">
        <f t="shared" si="101"/>
        <v>0</v>
      </c>
      <c r="T241" s="6">
        <f t="shared" si="123"/>
        <v>0</v>
      </c>
      <c r="U241" s="6">
        <f t="shared" si="102"/>
        <v>0</v>
      </c>
      <c r="V241" s="6">
        <f t="shared" si="103"/>
        <v>0</v>
      </c>
      <c r="W241" s="6">
        <f t="shared" si="104"/>
        <v>0</v>
      </c>
      <c r="X241" s="6">
        <f t="shared" si="105"/>
        <v>0</v>
      </c>
      <c r="Y241" s="6">
        <f t="shared" si="124"/>
        <v>0</v>
      </c>
      <c r="Z241" s="6">
        <f t="shared" si="106"/>
        <v>0</v>
      </c>
      <c r="AA241" s="4">
        <f t="shared" si="107"/>
        <v>0</v>
      </c>
      <c r="AB241" s="44">
        <f t="shared" si="108"/>
        <v>0</v>
      </c>
      <c r="AC241" s="6">
        <f t="shared" si="109"/>
        <v>0</v>
      </c>
      <c r="AD241" s="4">
        <f t="shared" si="125"/>
        <v>0</v>
      </c>
      <c r="AF241" s="4">
        <f t="shared" si="110"/>
        <v>0</v>
      </c>
      <c r="AG241" s="4">
        <f t="shared" si="111"/>
        <v>0</v>
      </c>
      <c r="AH241" s="4">
        <f t="shared" si="126"/>
        <v>0</v>
      </c>
      <c r="AI241" s="4">
        <f t="shared" si="112"/>
        <v>0</v>
      </c>
      <c r="AJ241" s="4">
        <f t="shared" si="113"/>
        <v>0</v>
      </c>
      <c r="AK241" s="4">
        <f t="shared" si="114"/>
        <v>0</v>
      </c>
      <c r="AL241" s="4">
        <f t="shared" si="115"/>
        <v>0</v>
      </c>
      <c r="AM241" s="4">
        <f t="shared" si="116"/>
        <v>0</v>
      </c>
      <c r="AN241" s="4">
        <f t="shared" si="117"/>
        <v>0</v>
      </c>
      <c r="AO241" s="4">
        <f t="shared" si="118"/>
        <v>0</v>
      </c>
      <c r="AP241" s="4">
        <v>0</v>
      </c>
      <c r="AQ241" s="4">
        <v>0</v>
      </c>
      <c r="AR241" s="4">
        <f t="shared" si="119"/>
        <v>0</v>
      </c>
      <c r="AS241" s="4">
        <f t="shared" si="127"/>
        <v>0</v>
      </c>
      <c r="AT241" s="4">
        <v>0</v>
      </c>
      <c r="AU241" s="4">
        <f t="shared" si="128"/>
        <v>0</v>
      </c>
      <c r="AV241" s="18">
        <f t="shared" si="129"/>
        <v>0</v>
      </c>
      <c r="AW241" s="105"/>
      <c r="AX241" s="103"/>
      <c r="AY241" s="107">
        <f t="shared" si="120"/>
        <v>0</v>
      </c>
      <c r="AZ241" s="7"/>
      <c r="BA241" s="7"/>
      <c r="BB241" s="7"/>
      <c r="BC241" s="7"/>
      <c r="BD241" s="7"/>
      <c r="BE241" s="7"/>
      <c r="BF241" s="7"/>
    </row>
    <row r="242" spans="1:58" x14ac:dyDescent="0.25">
      <c r="A242" s="22" t="s">
        <v>590</v>
      </c>
      <c r="B242" s="23">
        <v>45</v>
      </c>
      <c r="C242" s="22" t="s">
        <v>1733</v>
      </c>
      <c r="D242" s="48">
        <v>450002613</v>
      </c>
      <c r="E242" s="22" t="s">
        <v>1053</v>
      </c>
      <c r="F242" s="22" t="s">
        <v>1504</v>
      </c>
      <c r="I242" s="1" t="s">
        <v>347</v>
      </c>
      <c r="J242" s="33">
        <v>46514</v>
      </c>
      <c r="K242" s="33">
        <f t="shared" si="121"/>
        <v>34932.018371416234</v>
      </c>
      <c r="L242" s="33">
        <v>4153</v>
      </c>
      <c r="M242" s="33">
        <f t="shared" si="122"/>
        <v>1</v>
      </c>
      <c r="N242" s="32">
        <v>0</v>
      </c>
      <c r="O242" s="33" t="s">
        <v>11</v>
      </c>
      <c r="P242" s="33" t="str">
        <f t="shared" si="98"/>
        <v/>
      </c>
      <c r="Q242" s="36">
        <f t="shared" si="99"/>
        <v>3.1175000000000002</v>
      </c>
      <c r="R242" s="6">
        <f t="shared" si="100"/>
        <v>5.4528881547619044</v>
      </c>
      <c r="S242" s="6">
        <f t="shared" si="101"/>
        <v>0</v>
      </c>
      <c r="T242" s="6">
        <f t="shared" si="123"/>
        <v>2.3353881547619042</v>
      </c>
      <c r="U242" s="6">
        <f t="shared" si="102"/>
        <v>5.4528881547619044</v>
      </c>
      <c r="V242" s="6">
        <f t="shared" si="103"/>
        <v>6.2295535714285721</v>
      </c>
      <c r="W242" s="6">
        <f t="shared" si="104"/>
        <v>8.7868511904761899</v>
      </c>
      <c r="X242" s="6">
        <f t="shared" si="105"/>
        <v>0</v>
      </c>
      <c r="Y242" s="6">
        <f t="shared" si="124"/>
        <v>2.5572976190476178</v>
      </c>
      <c r="Z242" s="6">
        <f t="shared" si="106"/>
        <v>8.7868511904761899</v>
      </c>
      <c r="AA242" s="4">
        <f t="shared" si="107"/>
        <v>2.333333333333333</v>
      </c>
      <c r="AB242" s="44">
        <f t="shared" si="108"/>
        <v>3</v>
      </c>
      <c r="AC242" s="6">
        <f t="shared" si="109"/>
        <v>0.29166666666666663</v>
      </c>
      <c r="AD242" s="4">
        <f t="shared" si="125"/>
        <v>1</v>
      </c>
      <c r="AF242" s="4">
        <f t="shared" si="110"/>
        <v>0</v>
      </c>
      <c r="AG242" s="4">
        <f t="shared" si="111"/>
        <v>0</v>
      </c>
      <c r="AH242" s="4">
        <f t="shared" si="126"/>
        <v>0</v>
      </c>
      <c r="AI242" s="4">
        <f t="shared" si="112"/>
        <v>1658125.5898809519</v>
      </c>
      <c r="AJ242" s="4">
        <f t="shared" si="113"/>
        <v>758610.57512142824</v>
      </c>
      <c r="AK242" s="4">
        <f t="shared" si="114"/>
        <v>638982.39999999991</v>
      </c>
      <c r="AL242" s="4">
        <f t="shared" si="115"/>
        <v>126000</v>
      </c>
      <c r="AM242" s="4">
        <f t="shared" si="116"/>
        <v>20928.891666666663</v>
      </c>
      <c r="AN242" s="4">
        <f t="shared" si="117"/>
        <v>49080.909090909088</v>
      </c>
      <c r="AO242" s="4">
        <f t="shared" si="118"/>
        <v>289214.91999999993</v>
      </c>
      <c r="AP242" s="4">
        <v>0</v>
      </c>
      <c r="AQ242" s="4">
        <v>0</v>
      </c>
      <c r="AR242" s="4">
        <f t="shared" si="119"/>
        <v>512386.7727280049</v>
      </c>
      <c r="AS242" s="4">
        <f t="shared" si="127"/>
        <v>4053330.0584879606</v>
      </c>
      <c r="AT242" s="4">
        <v>0</v>
      </c>
      <c r="AU242" s="4">
        <f t="shared" si="128"/>
        <v>4053330.0584879606</v>
      </c>
      <c r="AV242" s="18">
        <f t="shared" si="129"/>
        <v>1</v>
      </c>
      <c r="AW242" s="105"/>
      <c r="AX242" s="103"/>
      <c r="AY242" s="107">
        <f t="shared" si="120"/>
        <v>4053330.0584879606</v>
      </c>
      <c r="AZ242" s="7"/>
      <c r="BA242" s="7"/>
      <c r="BB242" s="7"/>
      <c r="BC242" s="7"/>
      <c r="BD242" s="7"/>
      <c r="BE242" s="7"/>
      <c r="BF242" s="7"/>
    </row>
    <row r="243" spans="1:58" x14ac:dyDescent="0.25">
      <c r="A243" s="22" t="s">
        <v>594</v>
      </c>
      <c r="B243" s="23">
        <v>24</v>
      </c>
      <c r="C243" s="22" t="s">
        <v>1734</v>
      </c>
      <c r="D243" s="48">
        <v>240000190</v>
      </c>
      <c r="E243" s="22" t="s">
        <v>1735</v>
      </c>
      <c r="F243" s="22" t="s">
        <v>1529</v>
      </c>
      <c r="I243" s="1" t="s">
        <v>459</v>
      </c>
      <c r="J243" s="33">
        <v>0</v>
      </c>
      <c r="K243" s="33">
        <f t="shared" si="121"/>
        <v>0</v>
      </c>
      <c r="L243" s="33">
        <v>0</v>
      </c>
      <c r="M243" s="33">
        <f t="shared" si="122"/>
        <v>0</v>
      </c>
      <c r="N243" s="32">
        <v>1</v>
      </c>
      <c r="O243" s="33"/>
      <c r="P243" s="33" t="str">
        <f t="shared" si="98"/>
        <v/>
      </c>
      <c r="Q243" s="36">
        <f t="shared" si="99"/>
        <v>0</v>
      </c>
      <c r="R243" s="6">
        <f t="shared" si="100"/>
        <v>0</v>
      </c>
      <c r="S243" s="6">
        <f t="shared" si="101"/>
        <v>0</v>
      </c>
      <c r="T243" s="6">
        <f t="shared" si="123"/>
        <v>0</v>
      </c>
      <c r="U243" s="6">
        <f t="shared" si="102"/>
        <v>0</v>
      </c>
      <c r="V243" s="6">
        <f t="shared" si="103"/>
        <v>0</v>
      </c>
      <c r="W243" s="6">
        <f t="shared" si="104"/>
        <v>0</v>
      </c>
      <c r="X243" s="6">
        <f t="shared" si="105"/>
        <v>0</v>
      </c>
      <c r="Y243" s="6">
        <f t="shared" si="124"/>
        <v>0</v>
      </c>
      <c r="Z243" s="6">
        <f t="shared" si="106"/>
        <v>0</v>
      </c>
      <c r="AA243" s="4">
        <f t="shared" si="107"/>
        <v>0</v>
      </c>
      <c r="AB243" s="44">
        <f t="shared" si="108"/>
        <v>0</v>
      </c>
      <c r="AC243" s="6">
        <f t="shared" si="109"/>
        <v>0</v>
      </c>
      <c r="AD243" s="4">
        <f t="shared" si="125"/>
        <v>0</v>
      </c>
      <c r="AF243" s="4">
        <f t="shared" si="110"/>
        <v>0</v>
      </c>
      <c r="AG243" s="4">
        <f t="shared" si="111"/>
        <v>0</v>
      </c>
      <c r="AH243" s="4">
        <f t="shared" si="126"/>
        <v>0</v>
      </c>
      <c r="AI243" s="4">
        <f t="shared" si="112"/>
        <v>0</v>
      </c>
      <c r="AJ243" s="4">
        <f t="shared" si="113"/>
        <v>0</v>
      </c>
      <c r="AK243" s="4">
        <f t="shared" si="114"/>
        <v>0</v>
      </c>
      <c r="AL243" s="4">
        <f t="shared" si="115"/>
        <v>0</v>
      </c>
      <c r="AM243" s="4">
        <f t="shared" si="116"/>
        <v>0</v>
      </c>
      <c r="AN243" s="4">
        <f t="shared" si="117"/>
        <v>0</v>
      </c>
      <c r="AO243" s="4">
        <f t="shared" si="118"/>
        <v>0</v>
      </c>
      <c r="AP243" s="4">
        <v>0</v>
      </c>
      <c r="AQ243" s="4">
        <v>0</v>
      </c>
      <c r="AR243" s="4">
        <f t="shared" si="119"/>
        <v>0</v>
      </c>
      <c r="AS243" s="4">
        <f t="shared" si="127"/>
        <v>0</v>
      </c>
      <c r="AT243" s="4">
        <v>0</v>
      </c>
      <c r="AU243" s="4">
        <f t="shared" si="128"/>
        <v>0</v>
      </c>
      <c r="AV243" s="18">
        <f t="shared" si="129"/>
        <v>0</v>
      </c>
      <c r="AW243" s="105"/>
      <c r="AX243" s="103"/>
      <c r="AY243" s="107">
        <f t="shared" si="120"/>
        <v>0</v>
      </c>
      <c r="AZ243" s="7"/>
      <c r="BA243" s="7"/>
      <c r="BB243" s="7"/>
      <c r="BC243" s="7"/>
      <c r="BD243" s="7"/>
      <c r="BE243" s="7"/>
      <c r="BF243" s="7"/>
    </row>
    <row r="244" spans="1:58" x14ac:dyDescent="0.25">
      <c r="A244" s="22" t="s">
        <v>594</v>
      </c>
      <c r="B244" s="23">
        <v>24</v>
      </c>
      <c r="C244" s="22" t="s">
        <v>1736</v>
      </c>
      <c r="D244" s="48">
        <v>240000372</v>
      </c>
      <c r="E244" s="22" t="s">
        <v>893</v>
      </c>
      <c r="F244" s="22" t="s">
        <v>1504</v>
      </c>
      <c r="I244" s="1" t="s">
        <v>462</v>
      </c>
      <c r="J244" s="33">
        <v>28346</v>
      </c>
      <c r="K244" s="33">
        <f t="shared" si="121"/>
        <v>21287.848663975677</v>
      </c>
      <c r="L244" s="33">
        <v>640</v>
      </c>
      <c r="M244" s="33">
        <f t="shared" si="122"/>
        <v>1</v>
      </c>
      <c r="N244" s="32">
        <v>0</v>
      </c>
      <c r="O244" s="33" t="s">
        <v>11</v>
      </c>
      <c r="P244" s="33" t="str">
        <f t="shared" si="98"/>
        <v/>
      </c>
      <c r="Q244" s="36">
        <f t="shared" si="99"/>
        <v>2.0360714285714288</v>
      </c>
      <c r="R244" s="6">
        <f t="shared" si="100"/>
        <v>2.8326369047619044</v>
      </c>
      <c r="S244" s="6">
        <f t="shared" si="101"/>
        <v>0</v>
      </c>
      <c r="T244" s="6">
        <f t="shared" si="123"/>
        <v>0.79656547619047569</v>
      </c>
      <c r="U244" s="6">
        <f t="shared" si="102"/>
        <v>2.8326369047619044</v>
      </c>
      <c r="V244" s="6">
        <f t="shared" si="103"/>
        <v>3.7963392857142857</v>
      </c>
      <c r="W244" s="6">
        <f t="shared" si="104"/>
        <v>4.1182976190476186</v>
      </c>
      <c r="X244" s="6">
        <f t="shared" si="105"/>
        <v>0</v>
      </c>
      <c r="Y244" s="6">
        <f t="shared" si="124"/>
        <v>0.3219583333333329</v>
      </c>
      <c r="Z244" s="6">
        <f t="shared" si="106"/>
        <v>4.1182976190476186</v>
      </c>
      <c r="AA244" s="4">
        <f t="shared" si="107"/>
        <v>1</v>
      </c>
      <c r="AB244" s="44">
        <f t="shared" si="108"/>
        <v>1</v>
      </c>
      <c r="AC244" s="6">
        <f t="shared" si="109"/>
        <v>0.125</v>
      </c>
      <c r="AD244" s="4">
        <f t="shared" si="125"/>
        <v>0</v>
      </c>
      <c r="AF244" s="4">
        <f t="shared" si="110"/>
        <v>0</v>
      </c>
      <c r="AG244" s="4">
        <f t="shared" si="111"/>
        <v>0</v>
      </c>
      <c r="AH244" s="4">
        <f t="shared" si="126"/>
        <v>0</v>
      </c>
      <c r="AI244" s="4">
        <f t="shared" si="112"/>
        <v>565561.48809523776</v>
      </c>
      <c r="AJ244" s="4">
        <f t="shared" si="113"/>
        <v>95507.458574999881</v>
      </c>
      <c r="AK244" s="4">
        <f t="shared" si="114"/>
        <v>273849.59999999998</v>
      </c>
      <c r="AL244" s="4">
        <f t="shared" si="115"/>
        <v>42000</v>
      </c>
      <c r="AM244" s="4">
        <f t="shared" si="116"/>
        <v>8969.5249999999996</v>
      </c>
      <c r="AN244" s="4">
        <f t="shared" si="117"/>
        <v>7563.636363636364</v>
      </c>
      <c r="AO244" s="4">
        <f t="shared" si="118"/>
        <v>0</v>
      </c>
      <c r="AP244" s="4">
        <v>0</v>
      </c>
      <c r="AQ244" s="4">
        <v>0</v>
      </c>
      <c r="AR244" s="4">
        <f t="shared" si="119"/>
        <v>0</v>
      </c>
      <c r="AS244" s="4">
        <f t="shared" si="127"/>
        <v>993451.70803387405</v>
      </c>
      <c r="AT244" s="4">
        <v>0</v>
      </c>
      <c r="AU244" s="4">
        <f t="shared" si="128"/>
        <v>993451.70803387405</v>
      </c>
      <c r="AV244" s="18">
        <f t="shared" si="129"/>
        <v>1</v>
      </c>
      <c r="AW244" s="105"/>
      <c r="AX244" s="103"/>
      <c r="AY244" s="107">
        <f t="shared" si="120"/>
        <v>993451.70803387405</v>
      </c>
      <c r="AZ244" s="7"/>
      <c r="BA244" s="7"/>
      <c r="BB244" s="7"/>
      <c r="BC244" s="7"/>
      <c r="BD244" s="7"/>
      <c r="BE244" s="7"/>
      <c r="BF244" s="7"/>
    </row>
    <row r="245" spans="1:58" x14ac:dyDescent="0.25">
      <c r="A245" s="22" t="s">
        <v>594</v>
      </c>
      <c r="B245" s="23">
        <v>24</v>
      </c>
      <c r="C245" s="22" t="s">
        <v>606</v>
      </c>
      <c r="D245" s="48">
        <v>240000489</v>
      </c>
      <c r="E245" s="22" t="s">
        <v>895</v>
      </c>
      <c r="F245" s="22" t="s">
        <v>1504</v>
      </c>
      <c r="I245" s="1" t="s">
        <v>461</v>
      </c>
      <c r="J245" s="33">
        <v>44010</v>
      </c>
      <c r="K245" s="33">
        <f t="shared" si="121"/>
        <v>33051.51413608867</v>
      </c>
      <c r="L245" s="33">
        <v>3131</v>
      </c>
      <c r="M245" s="33">
        <f t="shared" si="122"/>
        <v>1</v>
      </c>
      <c r="N245" s="32">
        <v>0</v>
      </c>
      <c r="O245" s="33" t="s">
        <v>11</v>
      </c>
      <c r="P245" s="33" t="str">
        <f t="shared" si="98"/>
        <v/>
      </c>
      <c r="Q245" s="36">
        <f t="shared" si="99"/>
        <v>2.9684523809523813</v>
      </c>
      <c r="R245" s="6">
        <f t="shared" si="100"/>
        <v>4.8677563690476191</v>
      </c>
      <c r="S245" s="6">
        <f t="shared" si="101"/>
        <v>0</v>
      </c>
      <c r="T245" s="6">
        <f t="shared" si="123"/>
        <v>1.8993039880952378</v>
      </c>
      <c r="U245" s="6">
        <f t="shared" si="102"/>
        <v>4.8677563690476191</v>
      </c>
      <c r="V245" s="6">
        <f t="shared" si="103"/>
        <v>5.8941964285714281</v>
      </c>
      <c r="W245" s="6">
        <f t="shared" si="104"/>
        <v>7.7432440476190463</v>
      </c>
      <c r="X245" s="6">
        <f t="shared" si="105"/>
        <v>0</v>
      </c>
      <c r="Y245" s="6">
        <f t="shared" si="124"/>
        <v>1.8490476190476182</v>
      </c>
      <c r="Z245" s="6">
        <f t="shared" si="106"/>
        <v>7.7432440476190463</v>
      </c>
      <c r="AA245" s="4">
        <f t="shared" si="107"/>
        <v>1.6666666666666665</v>
      </c>
      <c r="AB245" s="44">
        <f t="shared" si="108"/>
        <v>2</v>
      </c>
      <c r="AC245" s="6">
        <f t="shared" si="109"/>
        <v>0.20833333333333331</v>
      </c>
      <c r="AD245" s="4">
        <f t="shared" si="125"/>
        <v>0</v>
      </c>
      <c r="AF245" s="4">
        <f t="shared" si="110"/>
        <v>0</v>
      </c>
      <c r="AG245" s="4">
        <f t="shared" si="111"/>
        <v>0</v>
      </c>
      <c r="AH245" s="4">
        <f t="shared" si="126"/>
        <v>0</v>
      </c>
      <c r="AI245" s="4">
        <f t="shared" si="112"/>
        <v>1348505.8315476188</v>
      </c>
      <c r="AJ245" s="4">
        <f t="shared" si="113"/>
        <v>548511.4705714283</v>
      </c>
      <c r="AK245" s="4">
        <f t="shared" si="114"/>
        <v>456415.99999999994</v>
      </c>
      <c r="AL245" s="4">
        <f t="shared" si="115"/>
        <v>84000</v>
      </c>
      <c r="AM245" s="4">
        <f t="shared" si="116"/>
        <v>14949.208333333332</v>
      </c>
      <c r="AN245" s="4">
        <f t="shared" si="117"/>
        <v>37002.727272727272</v>
      </c>
      <c r="AO245" s="4">
        <f t="shared" si="118"/>
        <v>218042.83999999997</v>
      </c>
      <c r="AP245" s="4">
        <v>0</v>
      </c>
      <c r="AQ245" s="4">
        <v>0</v>
      </c>
      <c r="AR245" s="4">
        <f t="shared" si="119"/>
        <v>0</v>
      </c>
      <c r="AS245" s="4">
        <f t="shared" si="127"/>
        <v>2707428.0777251073</v>
      </c>
      <c r="AT245" s="4">
        <v>0</v>
      </c>
      <c r="AU245" s="4">
        <f t="shared" si="128"/>
        <v>2707428.0777251073</v>
      </c>
      <c r="AV245" s="18">
        <f t="shared" si="129"/>
        <v>1</v>
      </c>
      <c r="AW245" s="105"/>
      <c r="AX245" s="103"/>
      <c r="AY245" s="107">
        <f t="shared" si="120"/>
        <v>2707428.0777251073</v>
      </c>
      <c r="AZ245" s="7"/>
      <c r="BA245" s="7"/>
      <c r="BB245" s="7"/>
      <c r="BC245" s="7"/>
      <c r="BD245" s="7"/>
      <c r="BE245" s="7"/>
      <c r="BF245" s="7"/>
    </row>
    <row r="246" spans="1:58" x14ac:dyDescent="0.25">
      <c r="A246" s="22" t="s">
        <v>594</v>
      </c>
      <c r="B246" s="23">
        <v>24</v>
      </c>
      <c r="C246" s="22" t="s">
        <v>1737</v>
      </c>
      <c r="D246" s="48">
        <v>240000687</v>
      </c>
      <c r="E246" s="22" t="s">
        <v>896</v>
      </c>
      <c r="F246" s="22" t="s">
        <v>1504</v>
      </c>
      <c r="I246" s="1" t="s">
        <v>460</v>
      </c>
      <c r="J246" s="33">
        <v>13952</v>
      </c>
      <c r="K246" s="33">
        <f t="shared" si="121"/>
        <v>10477.953311218113</v>
      </c>
      <c r="L246" s="33">
        <v>381</v>
      </c>
      <c r="M246" s="33">
        <f t="shared" si="122"/>
        <v>1</v>
      </c>
      <c r="N246" s="32">
        <v>0</v>
      </c>
      <c r="O246" s="33" t="s">
        <v>11</v>
      </c>
      <c r="P246" s="33" t="str">
        <f t="shared" si="98"/>
        <v>Faible activité</v>
      </c>
      <c r="Q246" s="36">
        <f t="shared" si="99"/>
        <v>1.1792857142857143</v>
      </c>
      <c r="R246" s="6">
        <f t="shared" si="100"/>
        <v>2</v>
      </c>
      <c r="S246" s="6">
        <f t="shared" si="101"/>
        <v>0</v>
      </c>
      <c r="T246" s="6">
        <f t="shared" si="123"/>
        <v>0.82071428571428573</v>
      </c>
      <c r="U246" s="6">
        <f t="shared" si="102"/>
        <v>2</v>
      </c>
      <c r="V246" s="6">
        <f t="shared" si="103"/>
        <v>1.8685714285714288</v>
      </c>
      <c r="W246" s="6">
        <f t="shared" si="104"/>
        <v>2.2976964285714283</v>
      </c>
      <c r="X246" s="6">
        <f t="shared" si="105"/>
        <v>0</v>
      </c>
      <c r="Y246" s="6">
        <f t="shared" si="124"/>
        <v>0.42912499999999953</v>
      </c>
      <c r="Z246" s="6">
        <f t="shared" si="106"/>
        <v>2.2976964285714283</v>
      </c>
      <c r="AA246" s="4">
        <f t="shared" si="107"/>
        <v>1</v>
      </c>
      <c r="AB246" s="44">
        <f t="shared" si="108"/>
        <v>1</v>
      </c>
      <c r="AC246" s="6">
        <f t="shared" si="109"/>
        <v>0.125</v>
      </c>
      <c r="AD246" s="4">
        <f t="shared" si="125"/>
        <v>0</v>
      </c>
      <c r="AF246" s="4">
        <f t="shared" si="110"/>
        <v>0</v>
      </c>
      <c r="AG246" s="4">
        <f t="shared" si="111"/>
        <v>-100000</v>
      </c>
      <c r="AH246" s="4">
        <f t="shared" si="126"/>
        <v>-100000</v>
      </c>
      <c r="AI246" s="4">
        <f t="shared" si="112"/>
        <v>482707.14285714284</v>
      </c>
      <c r="AJ246" s="4">
        <f t="shared" si="113"/>
        <v>127297.95727499988</v>
      </c>
      <c r="AK246" s="4">
        <f t="shared" si="114"/>
        <v>273849.59999999998</v>
      </c>
      <c r="AL246" s="4">
        <f t="shared" si="115"/>
        <v>42000</v>
      </c>
      <c r="AM246" s="4">
        <f t="shared" si="116"/>
        <v>8969.5249999999996</v>
      </c>
      <c r="AN246" s="4">
        <f t="shared" si="117"/>
        <v>4502.727272727273</v>
      </c>
      <c r="AO246" s="4">
        <f t="shared" si="118"/>
        <v>0</v>
      </c>
      <c r="AP246" s="4">
        <v>0</v>
      </c>
      <c r="AQ246" s="4">
        <v>0</v>
      </c>
      <c r="AR246" s="4">
        <f t="shared" si="119"/>
        <v>0</v>
      </c>
      <c r="AS246" s="4">
        <f t="shared" si="127"/>
        <v>939326.95240486995</v>
      </c>
      <c r="AT246" s="4">
        <v>0</v>
      </c>
      <c r="AU246" s="4">
        <f t="shared" si="128"/>
        <v>939326.95240486995</v>
      </c>
      <c r="AV246" s="18">
        <f t="shared" si="129"/>
        <v>1</v>
      </c>
      <c r="AW246" s="105"/>
      <c r="AX246" s="103"/>
      <c r="AY246" s="107">
        <f t="shared" si="120"/>
        <v>939326.95240486995</v>
      </c>
      <c r="AZ246" s="7"/>
      <c r="BA246" s="7"/>
      <c r="BB246" s="7"/>
      <c r="BC246" s="7"/>
      <c r="BD246" s="7"/>
      <c r="BE246" s="7"/>
      <c r="BF246" s="7"/>
    </row>
    <row r="247" spans="1:58" x14ac:dyDescent="0.25">
      <c r="A247" s="22" t="s">
        <v>594</v>
      </c>
      <c r="B247" s="23">
        <v>33</v>
      </c>
      <c r="C247" s="22" t="s">
        <v>1738</v>
      </c>
      <c r="D247" s="48">
        <v>330000555</v>
      </c>
      <c r="E247" s="22" t="s">
        <v>965</v>
      </c>
      <c r="F247" s="22" t="s">
        <v>1504</v>
      </c>
      <c r="I247" s="1" t="s">
        <v>414</v>
      </c>
      <c r="J247" s="33">
        <v>28789</v>
      </c>
      <c r="K247" s="33">
        <f t="shared" si="121"/>
        <v>21620.541705609106</v>
      </c>
      <c r="L247" s="33">
        <v>736</v>
      </c>
      <c r="M247" s="33">
        <f t="shared" si="122"/>
        <v>1</v>
      </c>
      <c r="N247" s="32">
        <v>0</v>
      </c>
      <c r="O247" s="33" t="s">
        <v>11</v>
      </c>
      <c r="P247" s="33" t="str">
        <f t="shared" si="98"/>
        <v/>
      </c>
      <c r="Q247" s="36">
        <f t="shared" si="99"/>
        <v>2.0624404761904764</v>
      </c>
      <c r="R247" s="6">
        <f t="shared" si="100"/>
        <v>2.9008346428571432</v>
      </c>
      <c r="S247" s="6">
        <f t="shared" si="101"/>
        <v>0</v>
      </c>
      <c r="T247" s="6">
        <f t="shared" si="123"/>
        <v>0.83839416666666677</v>
      </c>
      <c r="U247" s="6">
        <f t="shared" si="102"/>
        <v>2.9008346428571432</v>
      </c>
      <c r="V247" s="6">
        <f t="shared" si="103"/>
        <v>3.8556696428571424</v>
      </c>
      <c r="W247" s="6">
        <f t="shared" si="104"/>
        <v>4.2398273809523808</v>
      </c>
      <c r="X247" s="6">
        <f t="shared" si="105"/>
        <v>0</v>
      </c>
      <c r="Y247" s="6">
        <f t="shared" si="124"/>
        <v>0.38415773809523834</v>
      </c>
      <c r="Z247" s="6">
        <f t="shared" si="106"/>
        <v>4.2398273809523808</v>
      </c>
      <c r="AA247" s="4">
        <f t="shared" si="107"/>
        <v>1</v>
      </c>
      <c r="AB247" s="44">
        <f t="shared" si="108"/>
        <v>1</v>
      </c>
      <c r="AC247" s="6">
        <f t="shared" si="109"/>
        <v>0.125</v>
      </c>
      <c r="AD247" s="4">
        <f t="shared" si="125"/>
        <v>0</v>
      </c>
      <c r="AF247" s="4">
        <f t="shared" si="110"/>
        <v>0</v>
      </c>
      <c r="AG247" s="4">
        <f t="shared" si="111"/>
        <v>0</v>
      </c>
      <c r="AH247" s="4">
        <f t="shared" si="126"/>
        <v>0</v>
      </c>
      <c r="AI247" s="4">
        <f t="shared" si="112"/>
        <v>595259.8583333334</v>
      </c>
      <c r="AJ247" s="4">
        <f t="shared" si="113"/>
        <v>113958.62588035723</v>
      </c>
      <c r="AK247" s="4">
        <f t="shared" si="114"/>
        <v>273849.59999999998</v>
      </c>
      <c r="AL247" s="4">
        <f t="shared" si="115"/>
        <v>42000</v>
      </c>
      <c r="AM247" s="4">
        <f t="shared" si="116"/>
        <v>8969.5249999999996</v>
      </c>
      <c r="AN247" s="4">
        <f t="shared" si="117"/>
        <v>8698.181818181818</v>
      </c>
      <c r="AO247" s="4">
        <f t="shared" si="118"/>
        <v>0</v>
      </c>
      <c r="AP247" s="4">
        <v>0</v>
      </c>
      <c r="AQ247" s="4">
        <v>0</v>
      </c>
      <c r="AR247" s="4">
        <f t="shared" si="119"/>
        <v>0</v>
      </c>
      <c r="AS247" s="4">
        <f t="shared" si="127"/>
        <v>1042735.7910318724</v>
      </c>
      <c r="AT247" s="4">
        <v>0</v>
      </c>
      <c r="AU247" s="4">
        <f t="shared" si="128"/>
        <v>1042735.7910318724</v>
      </c>
      <c r="AV247" s="18">
        <f t="shared" si="129"/>
        <v>1</v>
      </c>
      <c r="AW247" s="105"/>
      <c r="AX247" s="103"/>
      <c r="AY247" s="107">
        <f t="shared" si="120"/>
        <v>1042735.7910318724</v>
      </c>
      <c r="AZ247" s="7"/>
      <c r="BA247" s="7"/>
      <c r="BB247" s="7"/>
      <c r="BC247" s="7"/>
      <c r="BD247" s="7"/>
      <c r="BE247" s="7"/>
      <c r="BF247" s="7"/>
    </row>
    <row r="248" spans="1:58" x14ac:dyDescent="0.25">
      <c r="A248" s="22" t="s">
        <v>594</v>
      </c>
      <c r="B248" s="23">
        <v>33</v>
      </c>
      <c r="C248" s="22" t="s">
        <v>1739</v>
      </c>
      <c r="D248" s="48">
        <v>330000571</v>
      </c>
      <c r="E248" s="22" t="s">
        <v>967</v>
      </c>
      <c r="F248" s="22" t="s">
        <v>1504</v>
      </c>
      <c r="I248" s="1" t="s">
        <v>413</v>
      </c>
      <c r="J248" s="33">
        <v>17314</v>
      </c>
      <c r="K248" s="33">
        <f t="shared" si="121"/>
        <v>13002.815627181079</v>
      </c>
      <c r="L248" s="33">
        <v>485</v>
      </c>
      <c r="M248" s="33">
        <f t="shared" si="122"/>
        <v>1</v>
      </c>
      <c r="N248" s="32">
        <v>0</v>
      </c>
      <c r="O248" s="33" t="s">
        <v>11</v>
      </c>
      <c r="P248" s="33" t="str">
        <f t="shared" si="98"/>
        <v>Faible activité</v>
      </c>
      <c r="Q248" s="36">
        <f t="shared" si="99"/>
        <v>1.379404761904762</v>
      </c>
      <c r="R248" s="6">
        <f t="shared" si="100"/>
        <v>2.0654479166666668</v>
      </c>
      <c r="S248" s="6">
        <f t="shared" si="101"/>
        <v>0</v>
      </c>
      <c r="T248" s="6">
        <f t="shared" si="123"/>
        <v>0.68604315476190481</v>
      </c>
      <c r="U248" s="6">
        <f t="shared" si="102"/>
        <v>2.0654479166666668</v>
      </c>
      <c r="V248" s="6">
        <f t="shared" si="103"/>
        <v>2.3188392857142857</v>
      </c>
      <c r="W248" s="6">
        <f t="shared" si="104"/>
        <v>2.7553035714285716</v>
      </c>
      <c r="X248" s="6">
        <f t="shared" si="105"/>
        <v>0</v>
      </c>
      <c r="Y248" s="6">
        <f t="shared" si="124"/>
        <v>0.43646428571428597</v>
      </c>
      <c r="Z248" s="6">
        <f t="shared" si="106"/>
        <v>2.7553035714285716</v>
      </c>
      <c r="AA248" s="4">
        <f t="shared" si="107"/>
        <v>1</v>
      </c>
      <c r="AB248" s="44">
        <f t="shared" si="108"/>
        <v>1</v>
      </c>
      <c r="AC248" s="6">
        <f t="shared" si="109"/>
        <v>0.125</v>
      </c>
      <c r="AD248" s="4">
        <f t="shared" si="125"/>
        <v>0</v>
      </c>
      <c r="AF248" s="4">
        <f t="shared" si="110"/>
        <v>0</v>
      </c>
      <c r="AG248" s="4">
        <f t="shared" si="111"/>
        <v>-103272.39583333334</v>
      </c>
      <c r="AH248" s="4">
        <f t="shared" si="126"/>
        <v>-103272.39583333334</v>
      </c>
      <c r="AI248" s="4">
        <f t="shared" si="112"/>
        <v>383818.24404761905</v>
      </c>
      <c r="AJ248" s="4">
        <f t="shared" si="113"/>
        <v>129475.12262142866</v>
      </c>
      <c r="AK248" s="4">
        <f t="shared" si="114"/>
        <v>273849.59999999998</v>
      </c>
      <c r="AL248" s="4">
        <f t="shared" si="115"/>
        <v>42000</v>
      </c>
      <c r="AM248" s="4">
        <f t="shared" si="116"/>
        <v>8969.5249999999996</v>
      </c>
      <c r="AN248" s="4">
        <f t="shared" si="117"/>
        <v>5731.818181818182</v>
      </c>
      <c r="AO248" s="4">
        <f t="shared" si="118"/>
        <v>0</v>
      </c>
      <c r="AP248" s="4">
        <v>0</v>
      </c>
      <c r="AQ248" s="4">
        <v>0</v>
      </c>
      <c r="AR248" s="4">
        <f t="shared" si="119"/>
        <v>0</v>
      </c>
      <c r="AS248" s="4">
        <f t="shared" si="127"/>
        <v>843844.30985086598</v>
      </c>
      <c r="AT248" s="4">
        <v>0</v>
      </c>
      <c r="AU248" s="4">
        <f t="shared" si="128"/>
        <v>843844.30985086598</v>
      </c>
      <c r="AV248" s="18">
        <f t="shared" si="129"/>
        <v>1</v>
      </c>
      <c r="AW248" s="105"/>
      <c r="AX248" s="103"/>
      <c r="AY248" s="107">
        <f t="shared" si="120"/>
        <v>843844.30985086598</v>
      </c>
      <c r="AZ248" s="7"/>
      <c r="BA248" s="7"/>
      <c r="BB248" s="7"/>
      <c r="BC248" s="7"/>
      <c r="BD248" s="7"/>
      <c r="BE248" s="7"/>
      <c r="BF248" s="7"/>
    </row>
    <row r="249" spans="1:58" x14ac:dyDescent="0.25">
      <c r="A249" s="22" t="s">
        <v>594</v>
      </c>
      <c r="B249" s="23">
        <v>33</v>
      </c>
      <c r="C249" s="22" t="s">
        <v>1740</v>
      </c>
      <c r="D249" s="48">
        <v>330000589</v>
      </c>
      <c r="E249" s="22" t="s">
        <v>957</v>
      </c>
      <c r="F249" s="22" t="s">
        <v>1504</v>
      </c>
      <c r="I249" s="1" t="s">
        <v>416</v>
      </c>
      <c r="J249" s="33">
        <v>22015</v>
      </c>
      <c r="K249" s="33">
        <f t="shared" si="121"/>
        <v>16533.267068984143</v>
      </c>
      <c r="L249" s="33">
        <v>735</v>
      </c>
      <c r="M249" s="33">
        <f t="shared" si="122"/>
        <v>1</v>
      </c>
      <c r="N249" s="32">
        <v>0</v>
      </c>
      <c r="O249" s="33" t="s">
        <v>11</v>
      </c>
      <c r="P249" s="33" t="str">
        <f t="shared" si="98"/>
        <v/>
      </c>
      <c r="Q249" s="36">
        <f t="shared" si="99"/>
        <v>1.6592261904761905</v>
      </c>
      <c r="R249" s="6">
        <f t="shared" si="100"/>
        <v>2.4689788690476191</v>
      </c>
      <c r="S249" s="6">
        <f t="shared" si="101"/>
        <v>0</v>
      </c>
      <c r="T249" s="6">
        <f t="shared" si="123"/>
        <v>0.80975267857142863</v>
      </c>
      <c r="U249" s="6">
        <f t="shared" si="102"/>
        <v>2.4689788690476191</v>
      </c>
      <c r="V249" s="6">
        <f t="shared" si="103"/>
        <v>2.9484374999999998</v>
      </c>
      <c r="W249" s="6">
        <f t="shared" si="104"/>
        <v>3.4729761904761909</v>
      </c>
      <c r="X249" s="6">
        <f t="shared" si="105"/>
        <v>0</v>
      </c>
      <c r="Y249" s="6">
        <f t="shared" si="124"/>
        <v>0.52453869047619106</v>
      </c>
      <c r="Z249" s="6">
        <f t="shared" si="106"/>
        <v>3.4729761904761909</v>
      </c>
      <c r="AA249" s="4">
        <f t="shared" si="107"/>
        <v>1</v>
      </c>
      <c r="AB249" s="44">
        <f t="shared" si="108"/>
        <v>1</v>
      </c>
      <c r="AC249" s="6">
        <f t="shared" si="109"/>
        <v>0.125</v>
      </c>
      <c r="AD249" s="4">
        <f t="shared" si="125"/>
        <v>0</v>
      </c>
      <c r="AF249" s="4">
        <f t="shared" si="110"/>
        <v>0</v>
      </c>
      <c r="AG249" s="4">
        <f t="shared" si="111"/>
        <v>0</v>
      </c>
      <c r="AH249" s="4">
        <f t="shared" si="126"/>
        <v>0</v>
      </c>
      <c r="AI249" s="4">
        <f t="shared" si="112"/>
        <v>574924.40178571432</v>
      </c>
      <c r="AJ249" s="4">
        <f t="shared" si="113"/>
        <v>155601.9896517859</v>
      </c>
      <c r="AK249" s="4">
        <f t="shared" si="114"/>
        <v>273849.59999999998</v>
      </c>
      <c r="AL249" s="4">
        <f t="shared" si="115"/>
        <v>42000</v>
      </c>
      <c r="AM249" s="4">
        <f t="shared" si="116"/>
        <v>8969.5249999999996</v>
      </c>
      <c r="AN249" s="4">
        <f t="shared" si="117"/>
        <v>8686.363636363636</v>
      </c>
      <c r="AO249" s="4">
        <f t="shared" si="118"/>
        <v>0</v>
      </c>
      <c r="AP249" s="4">
        <v>0</v>
      </c>
      <c r="AQ249" s="4">
        <v>0</v>
      </c>
      <c r="AR249" s="4">
        <f t="shared" si="119"/>
        <v>0</v>
      </c>
      <c r="AS249" s="4">
        <f t="shared" si="127"/>
        <v>1064031.8800738638</v>
      </c>
      <c r="AT249" s="4">
        <v>0</v>
      </c>
      <c r="AU249" s="4">
        <f t="shared" si="128"/>
        <v>1064031.8800738638</v>
      </c>
      <c r="AV249" s="18">
        <f t="shared" si="129"/>
        <v>1</v>
      </c>
      <c r="AW249" s="105"/>
      <c r="AX249" s="103"/>
      <c r="AY249" s="107">
        <f t="shared" si="120"/>
        <v>1064031.8800738638</v>
      </c>
      <c r="AZ249" s="7"/>
      <c r="BA249" s="7"/>
      <c r="BB249" s="7"/>
      <c r="BC249" s="7"/>
      <c r="BD249" s="7"/>
      <c r="BE249" s="7"/>
      <c r="BF249" s="7"/>
    </row>
    <row r="250" spans="1:58" x14ac:dyDescent="0.25">
      <c r="A250" s="22" t="s">
        <v>594</v>
      </c>
      <c r="B250" s="23">
        <v>33</v>
      </c>
      <c r="C250" s="22" t="s">
        <v>1741</v>
      </c>
      <c r="D250" s="48">
        <v>330000597</v>
      </c>
      <c r="E250" s="22" t="s">
        <v>957</v>
      </c>
      <c r="F250" s="22" t="s">
        <v>1504</v>
      </c>
      <c r="I250" s="1" t="s">
        <v>416</v>
      </c>
      <c r="J250" s="33">
        <v>4289</v>
      </c>
      <c r="K250" s="33">
        <f t="shared" si="121"/>
        <v>3221.0394030830339</v>
      </c>
      <c r="L250" s="33">
        <v>0</v>
      </c>
      <c r="M250" s="33">
        <f t="shared" si="122"/>
        <v>1</v>
      </c>
      <c r="N250" s="32">
        <v>0</v>
      </c>
      <c r="O250" s="33" t="s">
        <v>16</v>
      </c>
      <c r="P250" s="33" t="str">
        <f t="shared" si="98"/>
        <v>Faible activité</v>
      </c>
      <c r="Q250" s="36">
        <f t="shared" si="99"/>
        <v>1</v>
      </c>
      <c r="R250" s="6">
        <f t="shared" si="100"/>
        <v>0</v>
      </c>
      <c r="S250" s="6">
        <f t="shared" si="101"/>
        <v>0</v>
      </c>
      <c r="T250" s="6">
        <f t="shared" si="123"/>
        <v>0</v>
      </c>
      <c r="U250" s="6">
        <f t="shared" si="102"/>
        <v>1</v>
      </c>
      <c r="V250" s="6">
        <f t="shared" si="103"/>
        <v>1</v>
      </c>
      <c r="W250" s="6">
        <f t="shared" si="104"/>
        <v>0</v>
      </c>
      <c r="X250" s="6">
        <f t="shared" si="105"/>
        <v>0</v>
      </c>
      <c r="Y250" s="6">
        <f t="shared" si="124"/>
        <v>0</v>
      </c>
      <c r="Z250" s="6">
        <f t="shared" si="106"/>
        <v>1</v>
      </c>
      <c r="AA250" s="4">
        <f t="shared" si="107"/>
        <v>0</v>
      </c>
      <c r="AB250" s="44">
        <f t="shared" si="108"/>
        <v>0</v>
      </c>
      <c r="AC250" s="6">
        <f t="shared" si="109"/>
        <v>0</v>
      </c>
      <c r="AD250" s="4">
        <f t="shared" si="125"/>
        <v>0</v>
      </c>
      <c r="AF250" s="4">
        <f t="shared" si="110"/>
        <v>0</v>
      </c>
      <c r="AG250" s="4">
        <f t="shared" si="111"/>
        <v>0</v>
      </c>
      <c r="AH250" s="4">
        <f t="shared" si="126"/>
        <v>0</v>
      </c>
      <c r="AI250" s="4">
        <f t="shared" si="112"/>
        <v>0</v>
      </c>
      <c r="AJ250" s="4">
        <f t="shared" si="113"/>
        <v>0</v>
      </c>
      <c r="AK250" s="4">
        <f t="shared" si="114"/>
        <v>0</v>
      </c>
      <c r="AL250" s="4">
        <f t="shared" si="115"/>
        <v>0</v>
      </c>
      <c r="AM250" s="4">
        <f t="shared" si="116"/>
        <v>0</v>
      </c>
      <c r="AN250" s="4">
        <f t="shared" si="117"/>
        <v>0</v>
      </c>
      <c r="AO250" s="4">
        <f t="shared" si="118"/>
        <v>0</v>
      </c>
      <c r="AP250" s="4">
        <v>0</v>
      </c>
      <c r="AQ250" s="4">
        <v>0</v>
      </c>
      <c r="AR250" s="4">
        <f t="shared" si="119"/>
        <v>0</v>
      </c>
      <c r="AS250" s="4">
        <f t="shared" si="127"/>
        <v>0</v>
      </c>
      <c r="AT250" s="4">
        <v>0</v>
      </c>
      <c r="AU250" s="4">
        <f t="shared" si="128"/>
        <v>0</v>
      </c>
      <c r="AV250" s="18">
        <f t="shared" si="129"/>
        <v>0</v>
      </c>
      <c r="AW250" s="105"/>
      <c r="AX250" s="103"/>
      <c r="AY250" s="107">
        <f t="shared" si="120"/>
        <v>0</v>
      </c>
      <c r="AZ250" s="7"/>
      <c r="BA250" s="7"/>
      <c r="BB250" s="7"/>
      <c r="BC250" s="7"/>
      <c r="BD250" s="7"/>
      <c r="BE250" s="7"/>
      <c r="BF250" s="7"/>
    </row>
    <row r="251" spans="1:58" x14ac:dyDescent="0.25">
      <c r="A251" s="22" t="s">
        <v>594</v>
      </c>
      <c r="B251" s="23">
        <v>33</v>
      </c>
      <c r="C251" s="22" t="s">
        <v>1742</v>
      </c>
      <c r="D251" s="48">
        <v>330000605</v>
      </c>
      <c r="E251" s="22" t="s">
        <v>969</v>
      </c>
      <c r="F251" s="22" t="s">
        <v>1504</v>
      </c>
      <c r="I251" s="1" t="s">
        <v>412</v>
      </c>
      <c r="J251" s="33">
        <v>44084</v>
      </c>
      <c r="K251" s="33">
        <f t="shared" si="121"/>
        <v>33107.088143043242</v>
      </c>
      <c r="L251" s="33">
        <v>1079</v>
      </c>
      <c r="M251" s="33">
        <f t="shared" si="122"/>
        <v>1</v>
      </c>
      <c r="N251" s="32">
        <v>0</v>
      </c>
      <c r="O251" s="33" t="s">
        <v>11</v>
      </c>
      <c r="P251" s="33" t="str">
        <f t="shared" si="98"/>
        <v/>
      </c>
      <c r="Q251" s="36">
        <f t="shared" si="99"/>
        <v>2.9728571428571433</v>
      </c>
      <c r="R251" s="6">
        <f t="shared" si="100"/>
        <v>4.0178358928571427</v>
      </c>
      <c r="S251" s="6">
        <f t="shared" si="101"/>
        <v>0</v>
      </c>
      <c r="T251" s="6">
        <f t="shared" si="123"/>
        <v>1.0449787499999994</v>
      </c>
      <c r="U251" s="6">
        <f t="shared" si="102"/>
        <v>4.0178358928571427</v>
      </c>
      <c r="V251" s="6">
        <f t="shared" si="103"/>
        <v>5.9041071428571428</v>
      </c>
      <c r="W251" s="6">
        <f t="shared" si="104"/>
        <v>6.2248273809523811</v>
      </c>
      <c r="X251" s="6">
        <f t="shared" si="105"/>
        <v>0</v>
      </c>
      <c r="Y251" s="6">
        <f t="shared" si="124"/>
        <v>0.32072023809523831</v>
      </c>
      <c r="Z251" s="6">
        <f t="shared" si="106"/>
        <v>6.2248273809523811</v>
      </c>
      <c r="AA251" s="4">
        <f t="shared" si="107"/>
        <v>1</v>
      </c>
      <c r="AB251" s="44">
        <f t="shared" si="108"/>
        <v>1</v>
      </c>
      <c r="AC251" s="6">
        <f t="shared" si="109"/>
        <v>0.125</v>
      </c>
      <c r="AD251" s="4">
        <f t="shared" si="125"/>
        <v>0</v>
      </c>
      <c r="AF251" s="4">
        <f t="shared" si="110"/>
        <v>0</v>
      </c>
      <c r="AG251" s="4">
        <f t="shared" si="111"/>
        <v>0</v>
      </c>
      <c r="AH251" s="4">
        <f t="shared" si="126"/>
        <v>0</v>
      </c>
      <c r="AI251" s="4">
        <f t="shared" si="112"/>
        <v>741934.91249999963</v>
      </c>
      <c r="AJ251" s="4">
        <f t="shared" si="113"/>
        <v>95140.183317857212</v>
      </c>
      <c r="AK251" s="4">
        <f t="shared" si="114"/>
        <v>273849.59999999998</v>
      </c>
      <c r="AL251" s="4">
        <f t="shared" si="115"/>
        <v>42000</v>
      </c>
      <c r="AM251" s="4">
        <f t="shared" si="116"/>
        <v>8969.5249999999996</v>
      </c>
      <c r="AN251" s="4">
        <f t="shared" si="117"/>
        <v>12751.818181818182</v>
      </c>
      <c r="AO251" s="4">
        <f t="shared" si="118"/>
        <v>0</v>
      </c>
      <c r="AP251" s="4">
        <v>0</v>
      </c>
      <c r="AQ251" s="4">
        <v>0</v>
      </c>
      <c r="AR251" s="4">
        <f t="shared" si="119"/>
        <v>0</v>
      </c>
      <c r="AS251" s="4">
        <f t="shared" si="127"/>
        <v>1174646.0389996748</v>
      </c>
      <c r="AT251" s="4">
        <v>0</v>
      </c>
      <c r="AU251" s="4">
        <f t="shared" si="128"/>
        <v>1174646.0389996748</v>
      </c>
      <c r="AV251" s="18">
        <f t="shared" si="129"/>
        <v>1</v>
      </c>
      <c r="AW251" s="105"/>
      <c r="AX251" s="103"/>
      <c r="AY251" s="107">
        <f t="shared" si="120"/>
        <v>1174646.0389996748</v>
      </c>
      <c r="AZ251" s="7"/>
      <c r="BA251" s="7"/>
      <c r="BB251" s="7"/>
      <c r="BC251" s="7"/>
      <c r="BD251" s="7"/>
      <c r="BE251" s="7"/>
      <c r="BF251" s="7"/>
    </row>
    <row r="252" spans="1:58" x14ac:dyDescent="0.25">
      <c r="A252" s="22" t="s">
        <v>594</v>
      </c>
      <c r="B252" s="23">
        <v>33</v>
      </c>
      <c r="C252" s="22" t="s">
        <v>1743</v>
      </c>
      <c r="D252" s="48">
        <v>330000613</v>
      </c>
      <c r="E252" s="19" t="s">
        <v>969</v>
      </c>
      <c r="F252" s="22" t="s">
        <v>1504</v>
      </c>
      <c r="I252" s="1" t="s">
        <v>969</v>
      </c>
      <c r="J252" s="33">
        <v>10903</v>
      </c>
      <c r="K252" s="33">
        <f t="shared" si="121"/>
        <v>8188.1540246710929</v>
      </c>
      <c r="L252" s="33">
        <v>402</v>
      </c>
      <c r="M252" s="33">
        <f t="shared" si="122"/>
        <v>1</v>
      </c>
      <c r="N252" s="32">
        <v>0</v>
      </c>
      <c r="O252" s="33" t="s">
        <v>11</v>
      </c>
      <c r="P252" s="33" t="str">
        <f t="shared" si="98"/>
        <v>Faible activité</v>
      </c>
      <c r="Q252" s="36">
        <f t="shared" si="99"/>
        <v>1</v>
      </c>
      <c r="R252" s="6">
        <f t="shared" si="100"/>
        <v>2</v>
      </c>
      <c r="S252" s="6">
        <f t="shared" si="101"/>
        <v>0</v>
      </c>
      <c r="T252" s="6">
        <f t="shared" si="123"/>
        <v>1</v>
      </c>
      <c r="U252" s="6">
        <f t="shared" si="102"/>
        <v>2</v>
      </c>
      <c r="V252" s="6">
        <f t="shared" si="103"/>
        <v>1.4602232142857143</v>
      </c>
      <c r="W252" s="6">
        <f t="shared" si="104"/>
        <v>2</v>
      </c>
      <c r="X252" s="6">
        <f t="shared" si="105"/>
        <v>0</v>
      </c>
      <c r="Y252" s="6">
        <f t="shared" si="124"/>
        <v>0.53977678571428567</v>
      </c>
      <c r="Z252" s="6">
        <f t="shared" si="106"/>
        <v>2</v>
      </c>
      <c r="AA252" s="4">
        <f t="shared" si="107"/>
        <v>1</v>
      </c>
      <c r="AB252" s="44">
        <f t="shared" si="108"/>
        <v>1</v>
      </c>
      <c r="AC252" s="6">
        <f t="shared" si="109"/>
        <v>0.125</v>
      </c>
      <c r="AD252" s="4">
        <f t="shared" si="125"/>
        <v>0</v>
      </c>
      <c r="AF252" s="4">
        <f t="shared" si="110"/>
        <v>0</v>
      </c>
      <c r="AG252" s="4">
        <f t="shared" si="111"/>
        <v>-100000</v>
      </c>
      <c r="AH252" s="4">
        <f t="shared" si="126"/>
        <v>-50000</v>
      </c>
      <c r="AI252" s="4">
        <f t="shared" si="112"/>
        <v>660000</v>
      </c>
      <c r="AJ252" s="4">
        <f t="shared" si="113"/>
        <v>160122.30050892857</v>
      </c>
      <c r="AK252" s="4">
        <f t="shared" si="114"/>
        <v>273849.59999999998</v>
      </c>
      <c r="AL252" s="4">
        <f t="shared" si="115"/>
        <v>42000</v>
      </c>
      <c r="AM252" s="4">
        <f t="shared" si="116"/>
        <v>8969.5249999999996</v>
      </c>
      <c r="AN252" s="4">
        <f t="shared" si="117"/>
        <v>4750.909090909091</v>
      </c>
      <c r="AO252" s="4">
        <f t="shared" si="118"/>
        <v>0</v>
      </c>
      <c r="AP252" s="4">
        <v>0</v>
      </c>
      <c r="AQ252" s="4">
        <v>0</v>
      </c>
      <c r="AR252" s="4">
        <f t="shared" si="119"/>
        <v>0</v>
      </c>
      <c r="AS252" s="4">
        <f t="shared" si="127"/>
        <v>1149692.3345998377</v>
      </c>
      <c r="AT252" s="4">
        <v>0</v>
      </c>
      <c r="AU252" s="4">
        <f t="shared" si="128"/>
        <v>1149692.3345998377</v>
      </c>
      <c r="AV252" s="18">
        <f t="shared" si="129"/>
        <v>1</v>
      </c>
      <c r="AW252" s="105"/>
      <c r="AX252" s="103"/>
      <c r="AY252" s="107">
        <f t="shared" si="120"/>
        <v>1149692.3345998377</v>
      </c>
      <c r="AZ252" s="7"/>
      <c r="BA252" s="7"/>
      <c r="BB252" s="7"/>
      <c r="BC252" s="7"/>
      <c r="BD252" s="7"/>
      <c r="BE252" s="7"/>
      <c r="BF252" s="7"/>
    </row>
    <row r="253" spans="1:58" x14ac:dyDescent="0.25">
      <c r="A253" s="22" t="s">
        <v>594</v>
      </c>
      <c r="B253" s="23">
        <v>33</v>
      </c>
      <c r="C253" s="22" t="s">
        <v>1744</v>
      </c>
      <c r="D253" s="48">
        <v>330780263</v>
      </c>
      <c r="E253" s="22" t="s">
        <v>1745</v>
      </c>
      <c r="F253" s="22" t="s">
        <v>1529</v>
      </c>
      <c r="I253" s="1" t="s">
        <v>419</v>
      </c>
      <c r="J253" s="33">
        <v>0</v>
      </c>
      <c r="K253" s="33">
        <f t="shared" si="121"/>
        <v>0</v>
      </c>
      <c r="L253" s="33">
        <v>0</v>
      </c>
      <c r="M253" s="33">
        <f t="shared" si="122"/>
        <v>0</v>
      </c>
      <c r="N253" s="32">
        <v>1</v>
      </c>
      <c r="O253" s="33"/>
      <c r="P253" s="33" t="str">
        <f t="shared" si="98"/>
        <v/>
      </c>
      <c r="Q253" s="36">
        <f t="shared" si="99"/>
        <v>0</v>
      </c>
      <c r="R253" s="6">
        <f t="shared" si="100"/>
        <v>0</v>
      </c>
      <c r="S253" s="6">
        <f t="shared" si="101"/>
        <v>0</v>
      </c>
      <c r="T253" s="6">
        <f t="shared" si="123"/>
        <v>0</v>
      </c>
      <c r="U253" s="6">
        <f t="shared" si="102"/>
        <v>0</v>
      </c>
      <c r="V253" s="6">
        <f t="shared" si="103"/>
        <v>0</v>
      </c>
      <c r="W253" s="6">
        <f t="shared" si="104"/>
        <v>0</v>
      </c>
      <c r="X253" s="6">
        <f t="shared" si="105"/>
        <v>0</v>
      </c>
      <c r="Y253" s="6">
        <f t="shared" si="124"/>
        <v>0</v>
      </c>
      <c r="Z253" s="6">
        <f t="shared" si="106"/>
        <v>0</v>
      </c>
      <c r="AA253" s="4">
        <f t="shared" si="107"/>
        <v>0</v>
      </c>
      <c r="AB253" s="44">
        <f t="shared" si="108"/>
        <v>0</v>
      </c>
      <c r="AC253" s="6">
        <f t="shared" si="109"/>
        <v>0</v>
      </c>
      <c r="AD253" s="4">
        <f t="shared" si="125"/>
        <v>0</v>
      </c>
      <c r="AF253" s="4">
        <f t="shared" si="110"/>
        <v>0</v>
      </c>
      <c r="AG253" s="4">
        <f t="shared" si="111"/>
        <v>0</v>
      </c>
      <c r="AH253" s="4">
        <f t="shared" si="126"/>
        <v>0</v>
      </c>
      <c r="AI253" s="4">
        <f t="shared" si="112"/>
        <v>0</v>
      </c>
      <c r="AJ253" s="4">
        <f t="shared" si="113"/>
        <v>0</v>
      </c>
      <c r="AK253" s="4">
        <f t="shared" si="114"/>
        <v>0</v>
      </c>
      <c r="AL253" s="4">
        <f t="shared" si="115"/>
        <v>0</v>
      </c>
      <c r="AM253" s="4">
        <f t="shared" si="116"/>
        <v>0</v>
      </c>
      <c r="AN253" s="4">
        <f t="shared" si="117"/>
        <v>0</v>
      </c>
      <c r="AO253" s="4">
        <f t="shared" si="118"/>
        <v>0</v>
      </c>
      <c r="AP253" s="4">
        <v>0</v>
      </c>
      <c r="AQ253" s="4">
        <v>0</v>
      </c>
      <c r="AR253" s="4">
        <f t="shared" si="119"/>
        <v>0</v>
      </c>
      <c r="AS253" s="4">
        <f t="shared" si="127"/>
        <v>0</v>
      </c>
      <c r="AT253" s="4">
        <v>0</v>
      </c>
      <c r="AU253" s="4">
        <f t="shared" si="128"/>
        <v>0</v>
      </c>
      <c r="AV253" s="18">
        <f t="shared" si="129"/>
        <v>0</v>
      </c>
      <c r="AW253" s="105"/>
      <c r="AX253" s="103"/>
      <c r="AY253" s="107">
        <f t="shared" si="120"/>
        <v>0</v>
      </c>
      <c r="AZ253" s="7"/>
      <c r="BA253" s="7"/>
      <c r="BB253" s="7"/>
      <c r="BC253" s="7"/>
      <c r="BD253" s="7"/>
      <c r="BE253" s="7"/>
      <c r="BF253" s="7"/>
    </row>
    <row r="254" spans="1:58" x14ac:dyDescent="0.25">
      <c r="A254" s="22" t="s">
        <v>594</v>
      </c>
      <c r="B254" s="23">
        <v>33</v>
      </c>
      <c r="C254" s="22" t="s">
        <v>1746</v>
      </c>
      <c r="D254" s="48">
        <v>330780479</v>
      </c>
      <c r="E254" s="22" t="s">
        <v>1747</v>
      </c>
      <c r="F254" s="22" t="s">
        <v>1529</v>
      </c>
      <c r="I254" s="1" t="s">
        <v>418</v>
      </c>
      <c r="J254" s="33">
        <v>0</v>
      </c>
      <c r="K254" s="33">
        <f t="shared" si="121"/>
        <v>0</v>
      </c>
      <c r="L254" s="33">
        <v>0</v>
      </c>
      <c r="M254" s="33">
        <f t="shared" si="122"/>
        <v>0</v>
      </c>
      <c r="N254" s="32">
        <v>1</v>
      </c>
      <c r="O254" s="33"/>
      <c r="P254" s="33" t="str">
        <f t="shared" si="98"/>
        <v/>
      </c>
      <c r="Q254" s="36">
        <f t="shared" si="99"/>
        <v>0</v>
      </c>
      <c r="R254" s="6">
        <f t="shared" si="100"/>
        <v>0</v>
      </c>
      <c r="S254" s="6">
        <f t="shared" si="101"/>
        <v>0</v>
      </c>
      <c r="T254" s="6">
        <f t="shared" si="123"/>
        <v>0</v>
      </c>
      <c r="U254" s="6">
        <f t="shared" si="102"/>
        <v>0</v>
      </c>
      <c r="V254" s="6">
        <f t="shared" si="103"/>
        <v>0</v>
      </c>
      <c r="W254" s="6">
        <f t="shared" si="104"/>
        <v>0</v>
      </c>
      <c r="X254" s="6">
        <f t="shared" si="105"/>
        <v>0</v>
      </c>
      <c r="Y254" s="6">
        <f t="shared" si="124"/>
        <v>0</v>
      </c>
      <c r="Z254" s="6">
        <f t="shared" si="106"/>
        <v>0</v>
      </c>
      <c r="AA254" s="4">
        <f t="shared" si="107"/>
        <v>0</v>
      </c>
      <c r="AB254" s="44">
        <f t="shared" si="108"/>
        <v>0</v>
      </c>
      <c r="AC254" s="6">
        <f t="shared" si="109"/>
        <v>0</v>
      </c>
      <c r="AD254" s="4">
        <f t="shared" si="125"/>
        <v>0</v>
      </c>
      <c r="AF254" s="4">
        <f t="shared" si="110"/>
        <v>0</v>
      </c>
      <c r="AG254" s="4">
        <f t="shared" si="111"/>
        <v>0</v>
      </c>
      <c r="AH254" s="4">
        <f t="shared" si="126"/>
        <v>0</v>
      </c>
      <c r="AI254" s="4">
        <f t="shared" si="112"/>
        <v>0</v>
      </c>
      <c r="AJ254" s="4">
        <f t="shared" si="113"/>
        <v>0</v>
      </c>
      <c r="AK254" s="4">
        <f t="shared" si="114"/>
        <v>0</v>
      </c>
      <c r="AL254" s="4">
        <f t="shared" si="115"/>
        <v>0</v>
      </c>
      <c r="AM254" s="4">
        <f t="shared" si="116"/>
        <v>0</v>
      </c>
      <c r="AN254" s="4">
        <f t="shared" si="117"/>
        <v>0</v>
      </c>
      <c r="AO254" s="4">
        <f t="shared" si="118"/>
        <v>0</v>
      </c>
      <c r="AP254" s="4">
        <v>0</v>
      </c>
      <c r="AQ254" s="4">
        <v>0</v>
      </c>
      <c r="AR254" s="4">
        <f t="shared" si="119"/>
        <v>0</v>
      </c>
      <c r="AS254" s="4">
        <f t="shared" si="127"/>
        <v>0</v>
      </c>
      <c r="AT254" s="4">
        <v>0</v>
      </c>
      <c r="AU254" s="4">
        <f t="shared" si="128"/>
        <v>0</v>
      </c>
      <c r="AV254" s="18">
        <f t="shared" si="129"/>
        <v>0</v>
      </c>
      <c r="AW254" s="105"/>
      <c r="AX254" s="103"/>
      <c r="AY254" s="107">
        <f t="shared" si="120"/>
        <v>0</v>
      </c>
      <c r="AZ254" s="7"/>
      <c r="BA254" s="7"/>
      <c r="BB254" s="7"/>
      <c r="BC254" s="7"/>
      <c r="BD254" s="7"/>
      <c r="BE254" s="7"/>
      <c r="BF254" s="7"/>
    </row>
    <row r="255" spans="1:58" x14ac:dyDescent="0.25">
      <c r="A255" s="22" t="s">
        <v>594</v>
      </c>
      <c r="B255" s="23">
        <v>33</v>
      </c>
      <c r="C255" s="22" t="s">
        <v>608</v>
      </c>
      <c r="D255" s="48">
        <v>330780495</v>
      </c>
      <c r="E255" s="22" t="s">
        <v>1748</v>
      </c>
      <c r="F255" s="22" t="s">
        <v>1559</v>
      </c>
      <c r="I255" s="1" t="s">
        <v>411</v>
      </c>
      <c r="J255" s="33">
        <v>17577</v>
      </c>
      <c r="K255" s="33">
        <f t="shared" si="121"/>
        <v>13200.328651897991</v>
      </c>
      <c r="L255" s="33">
        <v>536</v>
      </c>
      <c r="M255" s="33">
        <f t="shared" si="122"/>
        <v>1</v>
      </c>
      <c r="N255" s="32">
        <v>0</v>
      </c>
      <c r="O255" s="33" t="s">
        <v>11</v>
      </c>
      <c r="P255" s="33" t="str">
        <f t="shared" si="98"/>
        <v>Faible activité</v>
      </c>
      <c r="Q255" s="36">
        <f t="shared" si="99"/>
        <v>1.3950595238095238</v>
      </c>
      <c r="R255" s="6">
        <f t="shared" si="100"/>
        <v>2.1034394047619047</v>
      </c>
      <c r="S255" s="6">
        <f t="shared" si="101"/>
        <v>0</v>
      </c>
      <c r="T255" s="6">
        <f t="shared" si="123"/>
        <v>0.70837988095238091</v>
      </c>
      <c r="U255" s="6">
        <f t="shared" si="102"/>
        <v>2.1034394047619047</v>
      </c>
      <c r="V255" s="6">
        <f t="shared" si="103"/>
        <v>2.3540624999999999</v>
      </c>
      <c r="W255" s="6">
        <f t="shared" si="104"/>
        <v>2.8229940476190474</v>
      </c>
      <c r="X255" s="6">
        <f t="shared" si="105"/>
        <v>0</v>
      </c>
      <c r="Y255" s="6">
        <f t="shared" si="124"/>
        <v>0.46893154761904743</v>
      </c>
      <c r="Z255" s="6">
        <f t="shared" si="106"/>
        <v>2.8229940476190474</v>
      </c>
      <c r="AA255" s="4">
        <f t="shared" si="107"/>
        <v>1</v>
      </c>
      <c r="AB255" s="44">
        <f t="shared" si="108"/>
        <v>1</v>
      </c>
      <c r="AC255" s="6">
        <f t="shared" si="109"/>
        <v>0.125</v>
      </c>
      <c r="AD255" s="4">
        <f t="shared" si="125"/>
        <v>0</v>
      </c>
      <c r="AF255" s="4">
        <f t="shared" si="110"/>
        <v>0</v>
      </c>
      <c r="AG255" s="4">
        <f t="shared" si="111"/>
        <v>-105171.97023809524</v>
      </c>
      <c r="AH255" s="4">
        <f t="shared" si="126"/>
        <v>-105171.97023809524</v>
      </c>
      <c r="AI255" s="4">
        <f t="shared" si="112"/>
        <v>397777.74523809517</v>
      </c>
      <c r="AJ255" s="4">
        <f t="shared" si="113"/>
        <v>139106.38651607139</v>
      </c>
      <c r="AK255" s="4">
        <f t="shared" si="114"/>
        <v>273849.59999999998</v>
      </c>
      <c r="AL255" s="4">
        <f t="shared" si="115"/>
        <v>42000</v>
      </c>
      <c r="AM255" s="4">
        <f t="shared" si="116"/>
        <v>8969.5249999999996</v>
      </c>
      <c r="AN255" s="4">
        <f t="shared" si="117"/>
        <v>6334.545454545455</v>
      </c>
      <c r="AO255" s="4">
        <f t="shared" si="118"/>
        <v>0</v>
      </c>
      <c r="AP255" s="4">
        <v>0</v>
      </c>
      <c r="AQ255" s="4">
        <v>0</v>
      </c>
      <c r="AR255" s="4">
        <f t="shared" si="119"/>
        <v>0</v>
      </c>
      <c r="AS255" s="4">
        <f t="shared" si="127"/>
        <v>868037.80220871198</v>
      </c>
      <c r="AT255" s="4">
        <v>0</v>
      </c>
      <c r="AU255" s="4">
        <f t="shared" si="128"/>
        <v>868037.80220871198</v>
      </c>
      <c r="AV255" s="18">
        <f t="shared" si="129"/>
        <v>1</v>
      </c>
      <c r="AW255" s="105"/>
      <c r="AX255" s="103"/>
      <c r="AY255" s="107">
        <f t="shared" si="120"/>
        <v>868037.80220871198</v>
      </c>
      <c r="AZ255" s="7"/>
      <c r="BA255" s="7"/>
      <c r="BB255" s="7"/>
      <c r="BC255" s="7"/>
      <c r="BD255" s="7"/>
      <c r="BE255" s="7"/>
      <c r="BF255" s="7"/>
    </row>
    <row r="256" spans="1:58" x14ac:dyDescent="0.25">
      <c r="A256" s="22" t="s">
        <v>594</v>
      </c>
      <c r="B256" s="23">
        <v>33</v>
      </c>
      <c r="C256" s="22" t="s">
        <v>607</v>
      </c>
      <c r="D256" s="48">
        <v>330780529</v>
      </c>
      <c r="E256" s="22" t="s">
        <v>1748</v>
      </c>
      <c r="F256" s="22" t="s">
        <v>1559</v>
      </c>
      <c r="I256" s="1" t="s">
        <v>410</v>
      </c>
      <c r="J256" s="33">
        <v>12128</v>
      </c>
      <c r="K256" s="33">
        <f t="shared" si="121"/>
        <v>9108.1291397973964</v>
      </c>
      <c r="L256" s="33">
        <v>0</v>
      </c>
      <c r="M256" s="33">
        <f t="shared" si="122"/>
        <v>1</v>
      </c>
      <c r="N256" s="32">
        <v>0</v>
      </c>
      <c r="O256" s="33" t="s">
        <v>16</v>
      </c>
      <c r="P256" s="33" t="str">
        <f t="shared" si="98"/>
        <v/>
      </c>
      <c r="Q256" s="36">
        <f t="shared" si="99"/>
        <v>1.0707142857142857</v>
      </c>
      <c r="R256" s="6">
        <f t="shared" si="100"/>
        <v>0</v>
      </c>
      <c r="S256" s="6">
        <f t="shared" si="101"/>
        <v>0</v>
      </c>
      <c r="T256" s="6">
        <f t="shared" si="123"/>
        <v>0</v>
      </c>
      <c r="U256" s="6">
        <f t="shared" si="102"/>
        <v>1.0707142857142857</v>
      </c>
      <c r="V256" s="6">
        <f t="shared" si="103"/>
        <v>1.6242857142857143</v>
      </c>
      <c r="W256" s="6">
        <f t="shared" si="104"/>
        <v>0</v>
      </c>
      <c r="X256" s="6">
        <f t="shared" si="105"/>
        <v>0</v>
      </c>
      <c r="Y256" s="6">
        <f t="shared" si="124"/>
        <v>0</v>
      </c>
      <c r="Z256" s="6">
        <f t="shared" si="106"/>
        <v>1.6242857142857143</v>
      </c>
      <c r="AA256" s="4">
        <f t="shared" si="107"/>
        <v>0</v>
      </c>
      <c r="AB256" s="44">
        <f t="shared" si="108"/>
        <v>0</v>
      </c>
      <c r="AC256" s="6">
        <f t="shared" si="109"/>
        <v>0</v>
      </c>
      <c r="AD256" s="4">
        <f t="shared" si="125"/>
        <v>0</v>
      </c>
      <c r="AF256" s="4">
        <f t="shared" si="110"/>
        <v>0</v>
      </c>
      <c r="AG256" s="4">
        <f t="shared" si="111"/>
        <v>0</v>
      </c>
      <c r="AH256" s="4">
        <f t="shared" si="126"/>
        <v>0</v>
      </c>
      <c r="AI256" s="4">
        <f t="shared" si="112"/>
        <v>0</v>
      </c>
      <c r="AJ256" s="4">
        <f t="shared" si="113"/>
        <v>0</v>
      </c>
      <c r="AK256" s="4">
        <f t="shared" si="114"/>
        <v>0</v>
      </c>
      <c r="AL256" s="4">
        <f t="shared" si="115"/>
        <v>0</v>
      </c>
      <c r="AM256" s="4">
        <f t="shared" si="116"/>
        <v>0</v>
      </c>
      <c r="AN256" s="4">
        <f t="shared" si="117"/>
        <v>0</v>
      </c>
      <c r="AO256" s="4">
        <f t="shared" si="118"/>
        <v>0</v>
      </c>
      <c r="AP256" s="4">
        <v>0</v>
      </c>
      <c r="AQ256" s="4">
        <v>0</v>
      </c>
      <c r="AR256" s="4">
        <f t="shared" si="119"/>
        <v>0</v>
      </c>
      <c r="AS256" s="4">
        <f t="shared" si="127"/>
        <v>0</v>
      </c>
      <c r="AT256" s="4">
        <v>0</v>
      </c>
      <c r="AU256" s="4">
        <f t="shared" si="128"/>
        <v>0</v>
      </c>
      <c r="AV256" s="18">
        <f t="shared" si="129"/>
        <v>0</v>
      </c>
      <c r="AW256" s="105"/>
      <c r="AX256" s="103"/>
      <c r="AY256" s="107">
        <f t="shared" si="120"/>
        <v>0</v>
      </c>
      <c r="AZ256" s="7"/>
      <c r="BA256" s="7"/>
      <c r="BB256" s="7"/>
      <c r="BC256" s="7"/>
      <c r="BD256" s="7"/>
      <c r="BE256" s="7"/>
      <c r="BF256" s="7"/>
    </row>
    <row r="257" spans="1:58" x14ac:dyDescent="0.25">
      <c r="A257" s="22" t="s">
        <v>594</v>
      </c>
      <c r="B257" s="23">
        <v>33</v>
      </c>
      <c r="C257" s="22" t="s">
        <v>1749</v>
      </c>
      <c r="D257" s="48">
        <v>330780537</v>
      </c>
      <c r="E257" s="22" t="s">
        <v>1750</v>
      </c>
      <c r="F257" s="22" t="s">
        <v>1559</v>
      </c>
      <c r="I257" s="1" t="s">
        <v>417</v>
      </c>
      <c r="J257" s="33">
        <v>16947</v>
      </c>
      <c r="K257" s="33">
        <f t="shared" si="121"/>
        <v>12727.198592690178</v>
      </c>
      <c r="L257" s="33">
        <v>391</v>
      </c>
      <c r="M257" s="33">
        <f t="shared" si="122"/>
        <v>1</v>
      </c>
      <c r="N257" s="32">
        <v>0</v>
      </c>
      <c r="O257" s="33" t="s">
        <v>11</v>
      </c>
      <c r="P257" s="33" t="str">
        <f t="shared" si="98"/>
        <v>Faible activité</v>
      </c>
      <c r="Q257" s="36">
        <f t="shared" si="99"/>
        <v>1.3575595238095237</v>
      </c>
      <c r="R257" s="6">
        <f t="shared" si="100"/>
        <v>2.002923630952381</v>
      </c>
      <c r="S257" s="6">
        <f t="shared" si="101"/>
        <v>0</v>
      </c>
      <c r="T257" s="6">
        <f t="shared" si="123"/>
        <v>0.6453641071428573</v>
      </c>
      <c r="U257" s="6">
        <f t="shared" si="102"/>
        <v>2.002923630952381</v>
      </c>
      <c r="V257" s="6">
        <f t="shared" si="103"/>
        <v>2.2696874999999999</v>
      </c>
      <c r="W257" s="6">
        <f t="shared" si="104"/>
        <v>2.6438571428571427</v>
      </c>
      <c r="X257" s="6">
        <f t="shared" si="105"/>
        <v>0</v>
      </c>
      <c r="Y257" s="6">
        <f t="shared" si="124"/>
        <v>0.37416964285714283</v>
      </c>
      <c r="Z257" s="6">
        <f t="shared" si="106"/>
        <v>2.6438571428571427</v>
      </c>
      <c r="AA257" s="4">
        <f t="shared" si="107"/>
        <v>1</v>
      </c>
      <c r="AB257" s="44">
        <f t="shared" si="108"/>
        <v>1</v>
      </c>
      <c r="AC257" s="6">
        <f t="shared" si="109"/>
        <v>0.125</v>
      </c>
      <c r="AD257" s="4">
        <f t="shared" si="125"/>
        <v>0</v>
      </c>
      <c r="AF257" s="4">
        <f t="shared" si="110"/>
        <v>0</v>
      </c>
      <c r="AG257" s="4">
        <f t="shared" si="111"/>
        <v>-100146.18154761905</v>
      </c>
      <c r="AH257" s="4">
        <f t="shared" si="126"/>
        <v>-100146.18154761905</v>
      </c>
      <c r="AI257" s="4">
        <f t="shared" si="112"/>
        <v>358062.33452380961</v>
      </c>
      <c r="AJ257" s="4">
        <f t="shared" si="113"/>
        <v>110995.70337321429</v>
      </c>
      <c r="AK257" s="4">
        <f t="shared" si="114"/>
        <v>273849.59999999998</v>
      </c>
      <c r="AL257" s="4">
        <f t="shared" si="115"/>
        <v>42000</v>
      </c>
      <c r="AM257" s="4">
        <f t="shared" si="116"/>
        <v>8969.5249999999996</v>
      </c>
      <c r="AN257" s="4">
        <f t="shared" si="117"/>
        <v>4620.909090909091</v>
      </c>
      <c r="AO257" s="4">
        <f t="shared" si="118"/>
        <v>0</v>
      </c>
      <c r="AP257" s="4">
        <v>0</v>
      </c>
      <c r="AQ257" s="4">
        <v>0</v>
      </c>
      <c r="AR257" s="4">
        <f t="shared" si="119"/>
        <v>0</v>
      </c>
      <c r="AS257" s="4">
        <f t="shared" si="127"/>
        <v>798498.07198793301</v>
      </c>
      <c r="AT257" s="4">
        <v>0</v>
      </c>
      <c r="AU257" s="4">
        <f t="shared" si="128"/>
        <v>798498.07198793301</v>
      </c>
      <c r="AV257" s="18">
        <f t="shared" si="129"/>
        <v>1</v>
      </c>
      <c r="AW257" s="105"/>
      <c r="AX257" s="103"/>
      <c r="AY257" s="107">
        <f t="shared" si="120"/>
        <v>798498.07198793301</v>
      </c>
      <c r="AZ257" s="7"/>
      <c r="BA257" s="7"/>
      <c r="BB257" s="7"/>
      <c r="BC257" s="7"/>
      <c r="BD257" s="7"/>
      <c r="BE257" s="7"/>
      <c r="BF257" s="7"/>
    </row>
    <row r="258" spans="1:58" x14ac:dyDescent="0.25">
      <c r="A258" s="22" t="s">
        <v>594</v>
      </c>
      <c r="B258" s="23">
        <v>33</v>
      </c>
      <c r="C258" s="22" t="s">
        <v>612</v>
      </c>
      <c r="D258" s="48">
        <v>330781303</v>
      </c>
      <c r="E258" s="22" t="s">
        <v>1664</v>
      </c>
      <c r="F258" s="22" t="s">
        <v>1504</v>
      </c>
      <c r="I258" s="1" t="s">
        <v>164</v>
      </c>
      <c r="J258" s="33">
        <v>27236</v>
      </c>
      <c r="K258" s="33">
        <f t="shared" si="121"/>
        <v>20454.238559657148</v>
      </c>
      <c r="L258" s="33">
        <v>0</v>
      </c>
      <c r="M258" s="33">
        <f t="shared" si="122"/>
        <v>1</v>
      </c>
      <c r="N258" s="32">
        <v>0</v>
      </c>
      <c r="O258" s="33" t="s">
        <v>16</v>
      </c>
      <c r="P258" s="33" t="str">
        <f t="shared" si="98"/>
        <v/>
      </c>
      <c r="Q258" s="36">
        <f t="shared" si="99"/>
        <v>1.9700000000000002</v>
      </c>
      <c r="R258" s="6">
        <f t="shared" si="100"/>
        <v>0</v>
      </c>
      <c r="S258" s="6">
        <f t="shared" si="101"/>
        <v>0</v>
      </c>
      <c r="T258" s="6">
        <f t="shared" si="123"/>
        <v>0</v>
      </c>
      <c r="U258" s="6">
        <f t="shared" si="102"/>
        <v>1.9700000000000002</v>
      </c>
      <c r="V258" s="6">
        <f t="shared" si="103"/>
        <v>3.6476785714285711</v>
      </c>
      <c r="W258" s="6">
        <f t="shared" si="104"/>
        <v>0</v>
      </c>
      <c r="X258" s="6">
        <f t="shared" si="105"/>
        <v>0</v>
      </c>
      <c r="Y258" s="6">
        <f t="shared" si="124"/>
        <v>0</v>
      </c>
      <c r="Z258" s="6">
        <f t="shared" si="106"/>
        <v>3.6476785714285711</v>
      </c>
      <c r="AA258" s="4">
        <f t="shared" si="107"/>
        <v>0</v>
      </c>
      <c r="AB258" s="44">
        <f t="shared" si="108"/>
        <v>0</v>
      </c>
      <c r="AC258" s="6">
        <f t="shared" si="109"/>
        <v>0</v>
      </c>
      <c r="AD258" s="4">
        <f t="shared" si="125"/>
        <v>0</v>
      </c>
      <c r="AF258" s="4">
        <f t="shared" si="110"/>
        <v>0</v>
      </c>
      <c r="AG258" s="4">
        <f t="shared" si="111"/>
        <v>0</v>
      </c>
      <c r="AH258" s="4">
        <f t="shared" si="126"/>
        <v>0</v>
      </c>
      <c r="AI258" s="4">
        <f t="shared" si="112"/>
        <v>0</v>
      </c>
      <c r="AJ258" s="4">
        <f t="shared" si="113"/>
        <v>0</v>
      </c>
      <c r="AK258" s="4">
        <f t="shared" si="114"/>
        <v>0</v>
      </c>
      <c r="AL258" s="4">
        <f t="shared" si="115"/>
        <v>0</v>
      </c>
      <c r="AM258" s="4">
        <f t="shared" si="116"/>
        <v>0</v>
      </c>
      <c r="AN258" s="4">
        <f t="shared" si="117"/>
        <v>0</v>
      </c>
      <c r="AO258" s="4">
        <f t="shared" si="118"/>
        <v>0</v>
      </c>
      <c r="AP258" s="4">
        <v>0</v>
      </c>
      <c r="AQ258" s="4">
        <v>0</v>
      </c>
      <c r="AR258" s="4">
        <f t="shared" si="119"/>
        <v>0</v>
      </c>
      <c r="AS258" s="4">
        <f t="shared" si="127"/>
        <v>0</v>
      </c>
      <c r="AT258" s="4">
        <v>0</v>
      </c>
      <c r="AU258" s="4">
        <f t="shared" si="128"/>
        <v>0</v>
      </c>
      <c r="AV258" s="18">
        <f t="shared" si="129"/>
        <v>0</v>
      </c>
      <c r="AW258" s="105"/>
      <c r="AX258" s="103"/>
      <c r="AY258" s="107">
        <f t="shared" si="120"/>
        <v>0</v>
      </c>
      <c r="AZ258" s="7"/>
      <c r="BA258" s="7"/>
      <c r="BB258" s="7"/>
      <c r="BC258" s="7"/>
      <c r="BD258" s="7"/>
      <c r="BE258" s="7"/>
      <c r="BF258" s="7"/>
    </row>
    <row r="259" spans="1:58" x14ac:dyDescent="0.25">
      <c r="A259" s="22" t="s">
        <v>594</v>
      </c>
      <c r="B259" s="23">
        <v>33</v>
      </c>
      <c r="C259" s="22" t="s">
        <v>1751</v>
      </c>
      <c r="D259" s="48">
        <v>330781352</v>
      </c>
      <c r="E259" s="22" t="s">
        <v>963</v>
      </c>
      <c r="F259" s="22" t="s">
        <v>1504</v>
      </c>
      <c r="I259" s="1" t="s">
        <v>415</v>
      </c>
      <c r="J259" s="33">
        <v>20432</v>
      </c>
      <c r="K259" s="33">
        <f t="shared" si="121"/>
        <v>15344.433920212765</v>
      </c>
      <c r="L259" s="33">
        <v>0</v>
      </c>
      <c r="M259" s="33">
        <f t="shared" si="122"/>
        <v>1</v>
      </c>
      <c r="N259" s="32">
        <v>0</v>
      </c>
      <c r="O259" s="33" t="s">
        <v>16</v>
      </c>
      <c r="P259" s="33" t="str">
        <f t="shared" si="98"/>
        <v/>
      </c>
      <c r="Q259" s="36">
        <f t="shared" si="99"/>
        <v>1.5650000000000002</v>
      </c>
      <c r="R259" s="6">
        <f t="shared" si="100"/>
        <v>0</v>
      </c>
      <c r="S259" s="6">
        <f t="shared" si="101"/>
        <v>0</v>
      </c>
      <c r="T259" s="6">
        <f t="shared" si="123"/>
        <v>0</v>
      </c>
      <c r="U259" s="6">
        <f t="shared" si="102"/>
        <v>1.5650000000000002</v>
      </c>
      <c r="V259" s="6">
        <f t="shared" si="103"/>
        <v>2.7364285714285712</v>
      </c>
      <c r="W259" s="6">
        <f t="shared" si="104"/>
        <v>0</v>
      </c>
      <c r="X259" s="6">
        <f t="shared" si="105"/>
        <v>0</v>
      </c>
      <c r="Y259" s="6">
        <f t="shared" si="124"/>
        <v>0</v>
      </c>
      <c r="Z259" s="6">
        <f t="shared" si="106"/>
        <v>2.7364285714285712</v>
      </c>
      <c r="AA259" s="4">
        <f t="shared" si="107"/>
        <v>0</v>
      </c>
      <c r="AB259" s="44">
        <f t="shared" si="108"/>
        <v>0</v>
      </c>
      <c r="AC259" s="6">
        <f t="shared" si="109"/>
        <v>0</v>
      </c>
      <c r="AD259" s="4">
        <f t="shared" si="125"/>
        <v>0</v>
      </c>
      <c r="AF259" s="4">
        <f t="shared" si="110"/>
        <v>0</v>
      </c>
      <c r="AG259" s="4">
        <f t="shared" si="111"/>
        <v>0</v>
      </c>
      <c r="AH259" s="4">
        <f t="shared" si="126"/>
        <v>0</v>
      </c>
      <c r="AI259" s="4">
        <f t="shared" si="112"/>
        <v>0</v>
      </c>
      <c r="AJ259" s="4">
        <f t="shared" si="113"/>
        <v>0</v>
      </c>
      <c r="AK259" s="4">
        <f t="shared" si="114"/>
        <v>0</v>
      </c>
      <c r="AL259" s="4">
        <f t="shared" si="115"/>
        <v>0</v>
      </c>
      <c r="AM259" s="4">
        <f t="shared" si="116"/>
        <v>0</v>
      </c>
      <c r="AN259" s="4">
        <f t="shared" si="117"/>
        <v>0</v>
      </c>
      <c r="AO259" s="4">
        <f t="shared" si="118"/>
        <v>0</v>
      </c>
      <c r="AP259" s="4">
        <v>0</v>
      </c>
      <c r="AQ259" s="4">
        <v>0</v>
      </c>
      <c r="AR259" s="4">
        <f t="shared" si="119"/>
        <v>0</v>
      </c>
      <c r="AS259" s="4">
        <f t="shared" si="127"/>
        <v>0</v>
      </c>
      <c r="AT259" s="4">
        <v>0</v>
      </c>
      <c r="AU259" s="4">
        <f t="shared" si="128"/>
        <v>0</v>
      </c>
      <c r="AV259" s="18">
        <f t="shared" si="129"/>
        <v>0</v>
      </c>
      <c r="AW259" s="105"/>
      <c r="AX259" s="103"/>
      <c r="AY259" s="107">
        <f t="shared" si="120"/>
        <v>0</v>
      </c>
      <c r="AZ259" s="7"/>
      <c r="BA259" s="7"/>
      <c r="BB259" s="7"/>
      <c r="BC259" s="7"/>
      <c r="BD259" s="7"/>
      <c r="BE259" s="7"/>
      <c r="BF259" s="7"/>
    </row>
    <row r="260" spans="1:58" x14ac:dyDescent="0.25">
      <c r="A260" s="22" t="s">
        <v>594</v>
      </c>
      <c r="B260" s="23">
        <v>33</v>
      </c>
      <c r="C260" s="22" t="s">
        <v>1752</v>
      </c>
      <c r="D260" s="48">
        <v>330781360</v>
      </c>
      <c r="E260" s="22" t="s">
        <v>963</v>
      </c>
      <c r="F260" s="22" t="s">
        <v>1504</v>
      </c>
      <c r="I260" s="1" t="s">
        <v>415</v>
      </c>
      <c r="J260" s="33">
        <v>89036</v>
      </c>
      <c r="K260" s="33">
        <f t="shared" si="121"/>
        <v>66866.044367661685</v>
      </c>
      <c r="L260" s="33">
        <v>9013</v>
      </c>
      <c r="M260" s="33">
        <f t="shared" si="122"/>
        <v>1</v>
      </c>
      <c r="N260" s="32">
        <v>0</v>
      </c>
      <c r="O260" s="33" t="s">
        <v>11</v>
      </c>
      <c r="P260" s="33" t="str">
        <f t="shared" si="98"/>
        <v/>
      </c>
      <c r="Q260" s="36">
        <f t="shared" si="99"/>
        <v>5.6485714285714286</v>
      </c>
      <c r="R260" s="6">
        <f t="shared" si="100"/>
        <v>10.185266726190475</v>
      </c>
      <c r="S260" s="6">
        <f t="shared" si="101"/>
        <v>0</v>
      </c>
      <c r="T260" s="6">
        <f t="shared" si="123"/>
        <v>4.5366952976190467</v>
      </c>
      <c r="U260" s="6">
        <f t="shared" si="102"/>
        <v>10.185266726190475</v>
      </c>
      <c r="V260" s="6">
        <f t="shared" si="103"/>
        <v>11.924464285714285</v>
      </c>
      <c r="W260" s="6">
        <f t="shared" si="104"/>
        <v>17.211958333333332</v>
      </c>
      <c r="X260" s="6">
        <f t="shared" si="105"/>
        <v>0</v>
      </c>
      <c r="Y260" s="6">
        <f t="shared" si="124"/>
        <v>5.2874940476190471</v>
      </c>
      <c r="Z260" s="6">
        <f t="shared" si="106"/>
        <v>17.211958333333332</v>
      </c>
      <c r="AA260" s="4">
        <f t="shared" si="107"/>
        <v>4.3333333333333339</v>
      </c>
      <c r="AB260" s="44">
        <f t="shared" si="108"/>
        <v>5</v>
      </c>
      <c r="AC260" s="6">
        <f t="shared" si="109"/>
        <v>0.54166666666666674</v>
      </c>
      <c r="AD260" s="4">
        <f t="shared" si="125"/>
        <v>1</v>
      </c>
      <c r="AF260" s="4">
        <f t="shared" si="110"/>
        <v>0</v>
      </c>
      <c r="AG260" s="4">
        <f t="shared" si="111"/>
        <v>0</v>
      </c>
      <c r="AH260" s="4">
        <f t="shared" si="126"/>
        <v>0</v>
      </c>
      <c r="AI260" s="4">
        <f t="shared" si="112"/>
        <v>3221053.661309523</v>
      </c>
      <c r="AJ260" s="4">
        <f t="shared" si="113"/>
        <v>1568510.7867535714</v>
      </c>
      <c r="AK260" s="4">
        <f t="shared" si="114"/>
        <v>1186681.6000000001</v>
      </c>
      <c r="AL260" s="4">
        <f t="shared" si="115"/>
        <v>210000</v>
      </c>
      <c r="AM260" s="4">
        <f t="shared" si="116"/>
        <v>38867.941666666673</v>
      </c>
      <c r="AN260" s="4">
        <f t="shared" si="117"/>
        <v>106517.27272727274</v>
      </c>
      <c r="AO260" s="4">
        <f t="shared" si="118"/>
        <v>627665.31999999983</v>
      </c>
      <c r="AP260" s="4">
        <v>0</v>
      </c>
      <c r="AQ260" s="4">
        <v>0</v>
      </c>
      <c r="AR260" s="4">
        <f t="shared" si="119"/>
        <v>1112001.4405484006</v>
      </c>
      <c r="AS260" s="4">
        <f t="shared" si="127"/>
        <v>8071298.0230054324</v>
      </c>
      <c r="AT260" s="4">
        <v>0</v>
      </c>
      <c r="AU260" s="4">
        <f t="shared" si="128"/>
        <v>8071298.0230054324</v>
      </c>
      <c r="AV260" s="18">
        <f t="shared" si="129"/>
        <v>1</v>
      </c>
      <c r="AW260" s="105"/>
      <c r="AX260" s="103"/>
      <c r="AY260" s="107">
        <f t="shared" si="120"/>
        <v>8071298.0230054324</v>
      </c>
      <c r="AZ260" s="7"/>
      <c r="BA260" s="7"/>
      <c r="BB260" s="7"/>
      <c r="BC260" s="7"/>
      <c r="BD260" s="7"/>
      <c r="BE260" s="7"/>
      <c r="BF260" s="7"/>
    </row>
    <row r="261" spans="1:58" x14ac:dyDescent="0.25">
      <c r="A261" s="22" t="s">
        <v>594</v>
      </c>
      <c r="B261" s="23">
        <v>40</v>
      </c>
      <c r="C261" s="22" t="s">
        <v>1753</v>
      </c>
      <c r="D261" s="48">
        <v>400000105</v>
      </c>
      <c r="E261" s="22" t="s">
        <v>1025</v>
      </c>
      <c r="F261" s="22" t="s">
        <v>1504</v>
      </c>
      <c r="I261" s="1" t="s">
        <v>367</v>
      </c>
      <c r="J261" s="33">
        <v>39950</v>
      </c>
      <c r="K261" s="33">
        <f t="shared" si="121"/>
        <v>30002.453754527207</v>
      </c>
      <c r="L261" s="33">
        <v>1347</v>
      </c>
      <c r="M261" s="33">
        <f t="shared" si="122"/>
        <v>1</v>
      </c>
      <c r="N261" s="32">
        <v>0</v>
      </c>
      <c r="O261" s="33" t="s">
        <v>11</v>
      </c>
      <c r="P261" s="33" t="str">
        <f t="shared" si="98"/>
        <v/>
      </c>
      <c r="Q261" s="36">
        <f t="shared" si="99"/>
        <v>2.7267857142857146</v>
      </c>
      <c r="R261" s="6">
        <f t="shared" si="100"/>
        <v>3.8661582738095239</v>
      </c>
      <c r="S261" s="6">
        <f t="shared" si="101"/>
        <v>0</v>
      </c>
      <c r="T261" s="6">
        <f t="shared" si="123"/>
        <v>1.1393725595238093</v>
      </c>
      <c r="U261" s="6">
        <f t="shared" si="102"/>
        <v>3.8661582738095239</v>
      </c>
      <c r="V261" s="6">
        <f t="shared" si="103"/>
        <v>5.3504464285714288</v>
      </c>
      <c r="W261" s="6">
        <f t="shared" si="104"/>
        <v>5.9566964285714281</v>
      </c>
      <c r="X261" s="6">
        <f t="shared" si="105"/>
        <v>0</v>
      </c>
      <c r="Y261" s="6">
        <f t="shared" si="124"/>
        <v>0.60624999999999929</v>
      </c>
      <c r="Z261" s="6">
        <f t="shared" si="106"/>
        <v>5.9566964285714281</v>
      </c>
      <c r="AA261" s="4">
        <f t="shared" si="107"/>
        <v>1</v>
      </c>
      <c r="AB261" s="44">
        <f t="shared" si="108"/>
        <v>1</v>
      </c>
      <c r="AC261" s="6">
        <f t="shared" si="109"/>
        <v>0.125</v>
      </c>
      <c r="AD261" s="4">
        <f t="shared" si="125"/>
        <v>0</v>
      </c>
      <c r="AF261" s="4">
        <f t="shared" si="110"/>
        <v>0</v>
      </c>
      <c r="AG261" s="4">
        <f t="shared" si="111"/>
        <v>0</v>
      </c>
      <c r="AH261" s="4">
        <f t="shared" si="126"/>
        <v>0</v>
      </c>
      <c r="AI261" s="4">
        <f t="shared" si="112"/>
        <v>808954.51726190466</v>
      </c>
      <c r="AJ261" s="4">
        <f t="shared" si="113"/>
        <v>179841.27374999979</v>
      </c>
      <c r="AK261" s="4">
        <f t="shared" si="114"/>
        <v>273849.59999999998</v>
      </c>
      <c r="AL261" s="4">
        <f t="shared" si="115"/>
        <v>42000</v>
      </c>
      <c r="AM261" s="4">
        <f t="shared" si="116"/>
        <v>8969.5249999999996</v>
      </c>
      <c r="AN261" s="4">
        <f t="shared" si="117"/>
        <v>15919.09090909091</v>
      </c>
      <c r="AO261" s="4">
        <f t="shared" si="118"/>
        <v>0</v>
      </c>
      <c r="AP261" s="4">
        <v>0</v>
      </c>
      <c r="AQ261" s="4">
        <v>0</v>
      </c>
      <c r="AR261" s="4">
        <f t="shared" si="119"/>
        <v>0</v>
      </c>
      <c r="AS261" s="4">
        <f t="shared" si="127"/>
        <v>1329534.0069209952</v>
      </c>
      <c r="AT261" s="4">
        <v>0</v>
      </c>
      <c r="AU261" s="4">
        <f t="shared" si="128"/>
        <v>1329534.0069209952</v>
      </c>
      <c r="AV261" s="18">
        <f t="shared" si="129"/>
        <v>1</v>
      </c>
      <c r="AW261" s="105"/>
      <c r="AX261" s="103"/>
      <c r="AY261" s="107">
        <f t="shared" si="120"/>
        <v>1329534.0069209952</v>
      </c>
      <c r="AZ261" s="7"/>
      <c r="BA261" s="7"/>
      <c r="BB261" s="7"/>
      <c r="BC261" s="7"/>
      <c r="BD261" s="7"/>
      <c r="BE261" s="7"/>
      <c r="BF261" s="7"/>
    </row>
    <row r="262" spans="1:58" x14ac:dyDescent="0.25">
      <c r="A262" s="22" t="s">
        <v>594</v>
      </c>
      <c r="B262" s="23">
        <v>40</v>
      </c>
      <c r="C262" s="22" t="s">
        <v>609</v>
      </c>
      <c r="D262" s="48">
        <v>400000139</v>
      </c>
      <c r="E262" s="22" t="s">
        <v>1024</v>
      </c>
      <c r="F262" s="22" t="s">
        <v>1504</v>
      </c>
      <c r="I262" s="1" t="s">
        <v>368</v>
      </c>
      <c r="J262" s="33">
        <v>29077</v>
      </c>
      <c r="K262" s="33">
        <f t="shared" si="121"/>
        <v>21836.829732675535</v>
      </c>
      <c r="L262" s="33">
        <v>1112</v>
      </c>
      <c r="M262" s="33">
        <f t="shared" si="122"/>
        <v>1</v>
      </c>
      <c r="N262" s="32">
        <v>0</v>
      </c>
      <c r="O262" s="33" t="s">
        <v>11</v>
      </c>
      <c r="P262" s="33" t="str">
        <f t="shared" ref="P262:P325" si="130">IFERROR(IF(AND(O262="SMUR seul",sorties_SMUR&lt;3000),"Faible activité",IF(AND(O262="SU Seul",Passages_SU_exDG&lt;12000),"Faible activité",IF(AND(O262="SU SMUR",(Passages_SU_exDG+sorties_SMUR*7)&lt;(12000*2)),"Faible activité",""))),"")</f>
        <v/>
      </c>
      <c r="Q262" s="36">
        <f t="shared" ref="Q262:Q325" si="131">IF(Passages_SU_exDG&gt;0,MAX(1,(58.6+0.01*Passages_SU_exDG)/168),0)</f>
        <v>2.0795833333333333</v>
      </c>
      <c r="R262" s="6">
        <f t="shared" ref="R262:R325" si="132">IF(AND(Passages_SU_exDG&gt;0,sorties_SMUR&gt;0),MAX(2,(127.8+0.0107*Passages_SU_exDG+0.06997*sorties_SMUR)/168),0)</f>
        <v>3.0757770238095241</v>
      </c>
      <c r="S262" s="6">
        <f t="shared" ref="S262:S325" si="133">IF(AND(sorties_SMUR&gt;0,Passages_SU_exDG=0),MAX(1,1+(ROUNDUP((sorties_SMUR-1749)/750,0)*1/3)),0)</f>
        <v>0</v>
      </c>
      <c r="T262" s="6">
        <f t="shared" si="123"/>
        <v>0.99619369047619077</v>
      </c>
      <c r="U262" s="6">
        <f t="shared" ref="U262:U325" si="134">IF(O262="SU seul",Q262,IF(O262="SU SMUR",R262,S262))</f>
        <v>3.0757770238095241</v>
      </c>
      <c r="V262" s="6">
        <f t="shared" ref="V262:V325" si="135">IF(Passages_SU_exDG&gt;0,MAX(1,(0.0225*Passages_SU_exDG)/168),0)</f>
        <v>3.8942410714285711</v>
      </c>
      <c r="W262" s="6">
        <f t="shared" ref="W262:W325" si="136">IF(AND(Passages_SU_exDG&gt;0,sorties_SMUR&gt;0),MAX(2,(73.3+0.019*Passages_SU_exDG+0.125*sorties_SMUR)/168),0)</f>
        <v>4.5521607142857139</v>
      </c>
      <c r="X262" s="6">
        <f t="shared" ref="X262:X325" si="137">IF(AND(sorties_SMUR&gt;0,Passages_SU_exDG=0),MAX(1,1+(ROUNDUP((sorties_SMUR-1749)/750,0)*1/3)),0)</f>
        <v>0</v>
      </c>
      <c r="Y262" s="6">
        <f t="shared" si="124"/>
        <v>0.65791964285714277</v>
      </c>
      <c r="Z262" s="6">
        <f t="shared" ref="Z262:Z325" si="138">IF(O262="SU seul",V262,IF(O262="SU SMUR",W262,X262))</f>
        <v>4.5521607142857139</v>
      </c>
      <c r="AA262" s="4">
        <f t="shared" ref="AA262:AA325" si="139">IF(sorties_SMUR&gt;0,MAX(1,1+(ROUNDUP((sorties_SMUR-1749)/750,0)*1/3)),0)</f>
        <v>1</v>
      </c>
      <c r="AB262" s="44">
        <f t="shared" ref="AB262:AB325" si="140">IF(sorties_SMUR&gt;0,ROUNDUP(AA262,0),0)</f>
        <v>1</v>
      </c>
      <c r="AC262" s="6">
        <f t="shared" ref="AC262:AC325" si="141">IF(sorties_SMUR&gt;0,Conducteurs_SMUR*0.125,0)</f>
        <v>0.125</v>
      </c>
      <c r="AD262" s="4">
        <f t="shared" si="125"/>
        <v>0</v>
      </c>
      <c r="AF262" s="4">
        <f t="shared" ref="AF262:AF325" si="142">IF(AND(P262="Faible activité",Passages_SU_exDG=0),Med_exDG*(660000-710000),0)</f>
        <v>0</v>
      </c>
      <c r="AG262" s="4">
        <f t="shared" ref="AG262:AG325" si="143">IF(AND(P262="Faible activité",Passages_SU_exDG&gt;0,sorties_SMUR&gt;0),Med_exDG*(660000-710000),0)</f>
        <v>0</v>
      </c>
      <c r="AH262" s="4">
        <f t="shared" si="126"/>
        <v>0</v>
      </c>
      <c r="AI262" s="4">
        <f t="shared" ref="AI262:AI325" si="144">+T262*$AI$3+AH262</f>
        <v>707297.52023809543</v>
      </c>
      <c r="AJ262" s="4">
        <f t="shared" ref="AJ262:AJ325" si="145">+Y262*$AJ$3</f>
        <v>195168.83562321428</v>
      </c>
      <c r="AK262" s="4">
        <f t="shared" ref="AK262:AK325" si="146">+AA262*$AK$3</f>
        <v>273849.59999999998</v>
      </c>
      <c r="AL262" s="4">
        <f t="shared" ref="AL262:AL325" si="147">+AB262*$AL$3</f>
        <v>42000</v>
      </c>
      <c r="AM262" s="4">
        <f t="shared" ref="AM262:AM325" si="148">+AC262*$AM$3</f>
        <v>8969.5249999999996</v>
      </c>
      <c r="AN262" s="4">
        <f t="shared" ref="AN262:AN325" si="149">+L262*$AN$3</f>
        <v>13141.818181818182</v>
      </c>
      <c r="AO262" s="4">
        <f t="shared" ref="AO262:AO325" si="150">IF(AB262&gt;=2,sorties_SMUR*$AO$3,0)</f>
        <v>0</v>
      </c>
      <c r="AP262" s="4">
        <v>0</v>
      </c>
      <c r="AQ262" s="4">
        <v>0</v>
      </c>
      <c r="AR262" s="4">
        <f t="shared" ref="AR262:AR325" si="151">IF((AD262+AE262)&gt;0,sorties_SMUR*$AR$3,0)</f>
        <v>0</v>
      </c>
      <c r="AS262" s="4">
        <f t="shared" si="127"/>
        <v>1240427.2990431276</v>
      </c>
      <c r="AT262" s="4">
        <v>0</v>
      </c>
      <c r="AU262" s="4">
        <f t="shared" si="128"/>
        <v>1240427.2990431276</v>
      </c>
      <c r="AV262" s="18">
        <f t="shared" si="129"/>
        <v>1</v>
      </c>
      <c r="AW262" s="105"/>
      <c r="AX262" s="103"/>
      <c r="AY262" s="107">
        <f t="shared" ref="AY262:AY325" si="152">+AU262+AW262</f>
        <v>1240427.2990431276</v>
      </c>
      <c r="AZ262" s="7"/>
      <c r="BA262" s="7"/>
      <c r="BB262" s="7"/>
      <c r="BC262" s="7"/>
      <c r="BD262" s="7"/>
      <c r="BE262" s="7"/>
      <c r="BF262" s="7"/>
    </row>
    <row r="263" spans="1:58" x14ac:dyDescent="0.25">
      <c r="A263" s="22" t="s">
        <v>594</v>
      </c>
      <c r="B263" s="23">
        <v>40</v>
      </c>
      <c r="C263" s="22" t="s">
        <v>1754</v>
      </c>
      <c r="D263" s="48">
        <v>400011383</v>
      </c>
      <c r="E263" s="22" t="s">
        <v>1025</v>
      </c>
      <c r="F263" s="22" t="s">
        <v>1504</v>
      </c>
      <c r="I263" s="1" t="s">
        <v>367</v>
      </c>
      <c r="J263" s="33">
        <v>0</v>
      </c>
      <c r="K263" s="33">
        <f t="shared" ref="K263:K326" si="153">0.751000093980656*J263</f>
        <v>0</v>
      </c>
      <c r="L263" s="33">
        <v>136</v>
      </c>
      <c r="M263" s="33">
        <f t="shared" ref="M263:M326" si="154">IF(OR(J263&gt;0,L263&gt;0),1,0)</f>
        <v>1</v>
      </c>
      <c r="N263" s="32">
        <v>0</v>
      </c>
      <c r="O263" s="33" t="s">
        <v>10</v>
      </c>
      <c r="P263" s="33" t="str">
        <f t="shared" si="130"/>
        <v>Faible activité</v>
      </c>
      <c r="Q263" s="36">
        <f t="shared" si="131"/>
        <v>0</v>
      </c>
      <c r="R263" s="6">
        <f t="shared" si="132"/>
        <v>0</v>
      </c>
      <c r="S263" s="6">
        <f t="shared" si="133"/>
        <v>1</v>
      </c>
      <c r="T263" s="6">
        <f t="shared" ref="T263:T326" si="155">IF(O263="SU seul",0,IF(O263="SMUR seul",S263,R263-Q263))</f>
        <v>1</v>
      </c>
      <c r="U263" s="6">
        <f t="shared" si="134"/>
        <v>1</v>
      </c>
      <c r="V263" s="6">
        <f t="shared" si="135"/>
        <v>0</v>
      </c>
      <c r="W263" s="6">
        <f t="shared" si="136"/>
        <v>0</v>
      </c>
      <c r="X263" s="6">
        <f t="shared" si="137"/>
        <v>1</v>
      </c>
      <c r="Y263" s="6">
        <f t="shared" ref="Y263:Y326" si="156">IF(O263="SU seul",0,IF(O263="SMUR seul",X263,W263-V263))</f>
        <v>1</v>
      </c>
      <c r="Z263" s="6">
        <f t="shared" si="138"/>
        <v>1</v>
      </c>
      <c r="AA263" s="4">
        <f t="shared" si="139"/>
        <v>1</v>
      </c>
      <c r="AB263" s="44">
        <f t="shared" si="140"/>
        <v>1</v>
      </c>
      <c r="AC263" s="6">
        <f t="shared" si="141"/>
        <v>0.125</v>
      </c>
      <c r="AD263" s="4">
        <f t="shared" ref="AD263:AD326" si="157">IF(AB263&gt;2,1,0)</f>
        <v>0</v>
      </c>
      <c r="AF263" s="4">
        <f t="shared" si="142"/>
        <v>-50000</v>
      </c>
      <c r="AG263" s="4">
        <f t="shared" si="143"/>
        <v>0</v>
      </c>
      <c r="AH263" s="4">
        <f t="shared" ref="AH263:AH326" si="158">AF263+IF(K263&lt;9000,AG263/2,AG263)</f>
        <v>-50000</v>
      </c>
      <c r="AI263" s="4">
        <f t="shared" si="144"/>
        <v>660000</v>
      </c>
      <c r="AJ263" s="4">
        <f t="shared" si="145"/>
        <v>296645.40000000002</v>
      </c>
      <c r="AK263" s="4">
        <f t="shared" si="146"/>
        <v>273849.59999999998</v>
      </c>
      <c r="AL263" s="4">
        <f t="shared" si="147"/>
        <v>42000</v>
      </c>
      <c r="AM263" s="4">
        <f t="shared" si="148"/>
        <v>8969.5249999999996</v>
      </c>
      <c r="AN263" s="4">
        <f t="shared" si="149"/>
        <v>1607.2727272727273</v>
      </c>
      <c r="AO263" s="4">
        <f t="shared" si="150"/>
        <v>0</v>
      </c>
      <c r="AP263" s="4">
        <v>-1059910</v>
      </c>
      <c r="AQ263" s="4" t="s">
        <v>2330</v>
      </c>
      <c r="AR263" s="4">
        <f t="shared" si="151"/>
        <v>0</v>
      </c>
      <c r="AS263" s="4">
        <f t="shared" ref="AS263:AS326" si="159">SUM(AI263:AR263)</f>
        <v>223161.79772727261</v>
      </c>
      <c r="AT263" s="4">
        <v>0</v>
      </c>
      <c r="AU263" s="4">
        <f t="shared" ref="AU263:AU326" si="160">+AS263*(1+AT263)</f>
        <v>223161.79772727261</v>
      </c>
      <c r="AV263" s="18">
        <f t="shared" ref="AV263:AV326" si="161">IF(AU263&gt;0,1,0)</f>
        <v>1</v>
      </c>
      <c r="AW263" s="105"/>
      <c r="AX263" s="103"/>
      <c r="AY263" s="107">
        <f t="shared" si="152"/>
        <v>223161.79772727261</v>
      </c>
      <c r="AZ263" s="7"/>
      <c r="BA263" s="7"/>
      <c r="BB263" s="7"/>
      <c r="BC263" s="7"/>
      <c r="BD263" s="7"/>
      <c r="BE263" s="7"/>
      <c r="BF263" s="7"/>
    </row>
    <row r="264" spans="1:58" x14ac:dyDescent="0.25">
      <c r="A264" s="22" t="s">
        <v>594</v>
      </c>
      <c r="B264" s="23">
        <v>40</v>
      </c>
      <c r="C264" s="22" t="s">
        <v>1755</v>
      </c>
      <c r="D264" s="48">
        <v>400011391</v>
      </c>
      <c r="E264" s="22" t="s">
        <v>1025</v>
      </c>
      <c r="F264" s="22" t="s">
        <v>1504</v>
      </c>
      <c r="I264" s="1" t="s">
        <v>367</v>
      </c>
      <c r="J264" s="33">
        <v>0</v>
      </c>
      <c r="K264" s="33">
        <f t="shared" si="153"/>
        <v>0</v>
      </c>
      <c r="L264" s="33">
        <v>108</v>
      </c>
      <c r="M264" s="33">
        <f t="shared" si="154"/>
        <v>1</v>
      </c>
      <c r="N264" s="32">
        <v>0</v>
      </c>
      <c r="O264" s="33" t="s">
        <v>10</v>
      </c>
      <c r="P264" s="33" t="str">
        <f t="shared" si="130"/>
        <v>Faible activité</v>
      </c>
      <c r="Q264" s="36">
        <f t="shared" si="131"/>
        <v>0</v>
      </c>
      <c r="R264" s="6">
        <f t="shared" si="132"/>
        <v>0</v>
      </c>
      <c r="S264" s="6">
        <f t="shared" si="133"/>
        <v>1</v>
      </c>
      <c r="T264" s="6">
        <f t="shared" si="155"/>
        <v>1</v>
      </c>
      <c r="U264" s="6">
        <f t="shared" si="134"/>
        <v>1</v>
      </c>
      <c r="V264" s="6">
        <f t="shared" si="135"/>
        <v>0</v>
      </c>
      <c r="W264" s="6">
        <f t="shared" si="136"/>
        <v>0</v>
      </c>
      <c r="X264" s="6">
        <f t="shared" si="137"/>
        <v>1</v>
      </c>
      <c r="Y264" s="6">
        <f t="shared" si="156"/>
        <v>1</v>
      </c>
      <c r="Z264" s="6">
        <f t="shared" si="138"/>
        <v>1</v>
      </c>
      <c r="AA264" s="4">
        <f t="shared" si="139"/>
        <v>1</v>
      </c>
      <c r="AB264" s="44">
        <f t="shared" si="140"/>
        <v>1</v>
      </c>
      <c r="AC264" s="6">
        <f t="shared" si="141"/>
        <v>0.125</v>
      </c>
      <c r="AD264" s="4">
        <f t="shared" si="157"/>
        <v>0</v>
      </c>
      <c r="AF264" s="4">
        <f t="shared" si="142"/>
        <v>-50000</v>
      </c>
      <c r="AG264" s="4">
        <f t="shared" si="143"/>
        <v>0</v>
      </c>
      <c r="AH264" s="4">
        <f t="shared" si="158"/>
        <v>-50000</v>
      </c>
      <c r="AI264" s="4">
        <f t="shared" si="144"/>
        <v>660000</v>
      </c>
      <c r="AJ264" s="4">
        <f t="shared" si="145"/>
        <v>296645.40000000002</v>
      </c>
      <c r="AK264" s="4">
        <f t="shared" si="146"/>
        <v>273849.59999999998</v>
      </c>
      <c r="AL264" s="4">
        <f t="shared" si="147"/>
        <v>42000</v>
      </c>
      <c r="AM264" s="4">
        <f t="shared" si="148"/>
        <v>8969.5249999999996</v>
      </c>
      <c r="AN264" s="4">
        <f t="shared" si="149"/>
        <v>1276.3636363636365</v>
      </c>
      <c r="AO264" s="4">
        <f t="shared" si="150"/>
        <v>0</v>
      </c>
      <c r="AP264" s="4">
        <v>-1059910</v>
      </c>
      <c r="AQ264" s="4" t="s">
        <v>2330</v>
      </c>
      <c r="AR264" s="4">
        <f t="shared" si="151"/>
        <v>0</v>
      </c>
      <c r="AS264" s="4">
        <f t="shared" si="159"/>
        <v>222830.88863636344</v>
      </c>
      <c r="AT264" s="4">
        <v>0</v>
      </c>
      <c r="AU264" s="4">
        <f t="shared" si="160"/>
        <v>222830.88863636344</v>
      </c>
      <c r="AV264" s="18">
        <f t="shared" si="161"/>
        <v>1</v>
      </c>
      <c r="AW264" s="105"/>
      <c r="AX264" s="103"/>
      <c r="AY264" s="107">
        <f t="shared" si="152"/>
        <v>222830.88863636344</v>
      </c>
      <c r="AZ264" s="7"/>
      <c r="BA264" s="7"/>
      <c r="BB264" s="7"/>
      <c r="BC264" s="7"/>
      <c r="BD264" s="7"/>
      <c r="BE264" s="7"/>
      <c r="BF264" s="7"/>
    </row>
    <row r="265" spans="1:58" x14ac:dyDescent="0.25">
      <c r="A265" s="22" t="s">
        <v>594</v>
      </c>
      <c r="B265" s="23">
        <v>40</v>
      </c>
      <c r="C265" s="22" t="s">
        <v>1756</v>
      </c>
      <c r="D265" s="48">
        <v>400012506</v>
      </c>
      <c r="E265" s="22" t="s">
        <v>1024</v>
      </c>
      <c r="F265" s="22" t="s">
        <v>1504</v>
      </c>
      <c r="I265" s="1" t="s">
        <v>368</v>
      </c>
      <c r="J265" s="33">
        <v>0</v>
      </c>
      <c r="K265" s="33">
        <f t="shared" si="153"/>
        <v>0</v>
      </c>
      <c r="L265" s="33">
        <v>169</v>
      </c>
      <c r="M265" s="33">
        <f t="shared" si="154"/>
        <v>1</v>
      </c>
      <c r="N265" s="32">
        <v>0</v>
      </c>
      <c r="O265" s="33" t="s">
        <v>10</v>
      </c>
      <c r="P265" s="33" t="str">
        <f t="shared" si="130"/>
        <v>Faible activité</v>
      </c>
      <c r="Q265" s="36">
        <f t="shared" si="131"/>
        <v>0</v>
      </c>
      <c r="R265" s="6">
        <f t="shared" si="132"/>
        <v>0</v>
      </c>
      <c r="S265" s="6">
        <f t="shared" si="133"/>
        <v>1</v>
      </c>
      <c r="T265" s="6">
        <f t="shared" si="155"/>
        <v>1</v>
      </c>
      <c r="U265" s="6">
        <f t="shared" si="134"/>
        <v>1</v>
      </c>
      <c r="V265" s="6">
        <f t="shared" si="135"/>
        <v>0</v>
      </c>
      <c r="W265" s="6">
        <f t="shared" si="136"/>
        <v>0</v>
      </c>
      <c r="X265" s="6">
        <f t="shared" si="137"/>
        <v>1</v>
      </c>
      <c r="Y265" s="6">
        <f t="shared" si="156"/>
        <v>1</v>
      </c>
      <c r="Z265" s="6">
        <f t="shared" si="138"/>
        <v>1</v>
      </c>
      <c r="AA265" s="4">
        <f t="shared" si="139"/>
        <v>1</v>
      </c>
      <c r="AB265" s="44">
        <f t="shared" si="140"/>
        <v>1</v>
      </c>
      <c r="AC265" s="6">
        <f t="shared" si="141"/>
        <v>0.125</v>
      </c>
      <c r="AD265" s="4">
        <f t="shared" si="157"/>
        <v>0</v>
      </c>
      <c r="AF265" s="4">
        <f t="shared" si="142"/>
        <v>-50000</v>
      </c>
      <c r="AG265" s="4">
        <f t="shared" si="143"/>
        <v>0</v>
      </c>
      <c r="AH265" s="4">
        <f t="shared" si="158"/>
        <v>-50000</v>
      </c>
      <c r="AI265" s="4">
        <f t="shared" si="144"/>
        <v>660000</v>
      </c>
      <c r="AJ265" s="4">
        <f t="shared" si="145"/>
        <v>296645.40000000002</v>
      </c>
      <c r="AK265" s="4">
        <f t="shared" si="146"/>
        <v>273849.59999999998</v>
      </c>
      <c r="AL265" s="4">
        <f t="shared" si="147"/>
        <v>42000</v>
      </c>
      <c r="AM265" s="4">
        <f t="shared" si="148"/>
        <v>8969.5249999999996</v>
      </c>
      <c r="AN265" s="4">
        <f t="shared" si="149"/>
        <v>1997.2727272727273</v>
      </c>
      <c r="AO265" s="4">
        <f t="shared" si="150"/>
        <v>0</v>
      </c>
      <c r="AP265" s="4">
        <v>-1060740</v>
      </c>
      <c r="AQ265" s="4" t="s">
        <v>2330</v>
      </c>
      <c r="AR265" s="4">
        <f t="shared" si="151"/>
        <v>0</v>
      </c>
      <c r="AS265" s="4">
        <f t="shared" si="159"/>
        <v>222721.79772727261</v>
      </c>
      <c r="AT265" s="4">
        <v>0</v>
      </c>
      <c r="AU265" s="4">
        <f t="shared" si="160"/>
        <v>222721.79772727261</v>
      </c>
      <c r="AV265" s="18">
        <f t="shared" si="161"/>
        <v>1</v>
      </c>
      <c r="AW265" s="105"/>
      <c r="AX265" s="103"/>
      <c r="AY265" s="107">
        <f t="shared" si="152"/>
        <v>222721.79772727261</v>
      </c>
      <c r="AZ265" s="7"/>
      <c r="BA265" s="7"/>
      <c r="BB265" s="7"/>
      <c r="BC265" s="7"/>
      <c r="BD265" s="7"/>
      <c r="BE265" s="7"/>
      <c r="BF265" s="7"/>
    </row>
    <row r="266" spans="1:58" x14ac:dyDescent="0.25">
      <c r="A266" s="22" t="s">
        <v>594</v>
      </c>
      <c r="B266" s="23">
        <v>40</v>
      </c>
      <c r="C266" s="22" t="s">
        <v>1757</v>
      </c>
      <c r="D266" s="48">
        <v>400012514</v>
      </c>
      <c r="E266" s="22" t="s">
        <v>1024</v>
      </c>
      <c r="F266" s="22" t="s">
        <v>1504</v>
      </c>
      <c r="I266" s="1" t="s">
        <v>368</v>
      </c>
      <c r="J266" s="33">
        <v>0</v>
      </c>
      <c r="K266" s="33">
        <f t="shared" si="153"/>
        <v>0</v>
      </c>
      <c r="L266" s="33">
        <v>808</v>
      </c>
      <c r="M266" s="33">
        <f t="shared" si="154"/>
        <v>1</v>
      </c>
      <c r="N266" s="32">
        <v>0</v>
      </c>
      <c r="O266" s="33" t="s">
        <v>10</v>
      </c>
      <c r="P266" s="33" t="str">
        <f t="shared" si="130"/>
        <v>Faible activité</v>
      </c>
      <c r="Q266" s="36">
        <f t="shared" si="131"/>
        <v>0</v>
      </c>
      <c r="R266" s="6">
        <f t="shared" si="132"/>
        <v>0</v>
      </c>
      <c r="S266" s="6">
        <f t="shared" si="133"/>
        <v>1</v>
      </c>
      <c r="T266" s="6">
        <f t="shared" si="155"/>
        <v>1</v>
      </c>
      <c r="U266" s="6">
        <f t="shared" si="134"/>
        <v>1</v>
      </c>
      <c r="V266" s="6">
        <f t="shared" si="135"/>
        <v>0</v>
      </c>
      <c r="W266" s="6">
        <f t="shared" si="136"/>
        <v>0</v>
      </c>
      <c r="X266" s="6">
        <f t="shared" si="137"/>
        <v>1</v>
      </c>
      <c r="Y266" s="6">
        <f t="shared" si="156"/>
        <v>1</v>
      </c>
      <c r="Z266" s="6">
        <f t="shared" si="138"/>
        <v>1</v>
      </c>
      <c r="AA266" s="4">
        <f t="shared" si="139"/>
        <v>1</v>
      </c>
      <c r="AB266" s="44">
        <f t="shared" si="140"/>
        <v>1</v>
      </c>
      <c r="AC266" s="6">
        <f t="shared" si="141"/>
        <v>0.125</v>
      </c>
      <c r="AD266" s="4">
        <f t="shared" si="157"/>
        <v>0</v>
      </c>
      <c r="AF266" s="4">
        <f t="shared" si="142"/>
        <v>-50000</v>
      </c>
      <c r="AG266" s="4">
        <f t="shared" si="143"/>
        <v>0</v>
      </c>
      <c r="AH266" s="4">
        <f t="shared" si="158"/>
        <v>-50000</v>
      </c>
      <c r="AI266" s="4">
        <f t="shared" si="144"/>
        <v>660000</v>
      </c>
      <c r="AJ266" s="4">
        <f t="shared" si="145"/>
        <v>296645.40000000002</v>
      </c>
      <c r="AK266" s="4">
        <f t="shared" si="146"/>
        <v>273849.59999999998</v>
      </c>
      <c r="AL266" s="4">
        <f t="shared" si="147"/>
        <v>42000</v>
      </c>
      <c r="AM266" s="4">
        <f t="shared" si="148"/>
        <v>8969.5249999999996</v>
      </c>
      <c r="AN266" s="4">
        <f t="shared" si="149"/>
        <v>9549.0909090909099</v>
      </c>
      <c r="AO266" s="4">
        <f t="shared" si="150"/>
        <v>0</v>
      </c>
      <c r="AP266" s="4">
        <v>0</v>
      </c>
      <c r="AQ266" s="4">
        <v>0</v>
      </c>
      <c r="AR266" s="4">
        <f t="shared" si="151"/>
        <v>0</v>
      </c>
      <c r="AS266" s="4">
        <f t="shared" si="159"/>
        <v>1291013.6159090907</v>
      </c>
      <c r="AT266" s="4">
        <v>0</v>
      </c>
      <c r="AU266" s="4">
        <f t="shared" si="160"/>
        <v>1291013.6159090907</v>
      </c>
      <c r="AV266" s="18">
        <f t="shared" si="161"/>
        <v>1</v>
      </c>
      <c r="AW266" s="105"/>
      <c r="AX266" s="103"/>
      <c r="AY266" s="107">
        <f t="shared" si="152"/>
        <v>1291013.6159090907</v>
      </c>
      <c r="AZ266" s="7"/>
      <c r="BA266" s="7"/>
      <c r="BB266" s="7"/>
      <c r="BC266" s="7"/>
      <c r="BD266" s="7"/>
      <c r="BE266" s="7"/>
      <c r="BF266" s="7"/>
    </row>
    <row r="267" spans="1:58" x14ac:dyDescent="0.25">
      <c r="A267" s="22" t="s">
        <v>594</v>
      </c>
      <c r="B267" s="23">
        <v>40</v>
      </c>
      <c r="C267" s="22" t="s">
        <v>1758</v>
      </c>
      <c r="D267" s="48">
        <v>400012522</v>
      </c>
      <c r="E267" s="22" t="s">
        <v>1024</v>
      </c>
      <c r="F267" s="22" t="s">
        <v>1504</v>
      </c>
      <c r="I267" s="1" t="s">
        <v>368</v>
      </c>
      <c r="J267" s="33">
        <v>0</v>
      </c>
      <c r="K267" s="33">
        <f t="shared" si="153"/>
        <v>0</v>
      </c>
      <c r="L267" s="33">
        <v>307</v>
      </c>
      <c r="M267" s="33">
        <f t="shared" si="154"/>
        <v>1</v>
      </c>
      <c r="N267" s="32">
        <v>0</v>
      </c>
      <c r="O267" s="33" t="s">
        <v>10</v>
      </c>
      <c r="P267" s="33" t="str">
        <f t="shared" si="130"/>
        <v>Faible activité</v>
      </c>
      <c r="Q267" s="36">
        <f t="shared" si="131"/>
        <v>0</v>
      </c>
      <c r="R267" s="6">
        <f t="shared" si="132"/>
        <v>0</v>
      </c>
      <c r="S267" s="6">
        <f t="shared" si="133"/>
        <v>1</v>
      </c>
      <c r="T267" s="6">
        <f t="shared" si="155"/>
        <v>1</v>
      </c>
      <c r="U267" s="6">
        <f t="shared" si="134"/>
        <v>1</v>
      </c>
      <c r="V267" s="6">
        <f t="shared" si="135"/>
        <v>0</v>
      </c>
      <c r="W267" s="6">
        <f t="shared" si="136"/>
        <v>0</v>
      </c>
      <c r="X267" s="6">
        <f t="shared" si="137"/>
        <v>1</v>
      </c>
      <c r="Y267" s="6">
        <f t="shared" si="156"/>
        <v>1</v>
      </c>
      <c r="Z267" s="6">
        <f t="shared" si="138"/>
        <v>1</v>
      </c>
      <c r="AA267" s="4">
        <f t="shared" si="139"/>
        <v>1</v>
      </c>
      <c r="AB267" s="44">
        <f t="shared" si="140"/>
        <v>1</v>
      </c>
      <c r="AC267" s="6">
        <f t="shared" si="141"/>
        <v>0.125</v>
      </c>
      <c r="AD267" s="4">
        <f t="shared" si="157"/>
        <v>0</v>
      </c>
      <c r="AF267" s="4">
        <f t="shared" si="142"/>
        <v>-50000</v>
      </c>
      <c r="AG267" s="4">
        <f t="shared" si="143"/>
        <v>0</v>
      </c>
      <c r="AH267" s="4">
        <f t="shared" si="158"/>
        <v>-50000</v>
      </c>
      <c r="AI267" s="4">
        <f t="shared" si="144"/>
        <v>660000</v>
      </c>
      <c r="AJ267" s="4">
        <f t="shared" si="145"/>
        <v>296645.40000000002</v>
      </c>
      <c r="AK267" s="4">
        <f t="shared" si="146"/>
        <v>273849.59999999998</v>
      </c>
      <c r="AL267" s="4">
        <f t="shared" si="147"/>
        <v>42000</v>
      </c>
      <c r="AM267" s="4">
        <f t="shared" si="148"/>
        <v>8969.5249999999996</v>
      </c>
      <c r="AN267" s="4">
        <f t="shared" si="149"/>
        <v>3628.181818181818</v>
      </c>
      <c r="AO267" s="4">
        <f t="shared" si="150"/>
        <v>0</v>
      </c>
      <c r="AP267" s="4">
        <v>0</v>
      </c>
      <c r="AQ267" s="4">
        <v>0</v>
      </c>
      <c r="AR267" s="4">
        <f t="shared" si="151"/>
        <v>0</v>
      </c>
      <c r="AS267" s="4">
        <f t="shared" si="159"/>
        <v>1285092.7068181818</v>
      </c>
      <c r="AT267" s="4">
        <v>0</v>
      </c>
      <c r="AU267" s="4">
        <f t="shared" si="160"/>
        <v>1285092.7068181818</v>
      </c>
      <c r="AV267" s="18">
        <f t="shared" si="161"/>
        <v>1</v>
      </c>
      <c r="AW267" s="105"/>
      <c r="AX267" s="103"/>
      <c r="AY267" s="107">
        <f t="shared" si="152"/>
        <v>1285092.7068181818</v>
      </c>
      <c r="AZ267" s="7"/>
      <c r="BA267" s="7"/>
      <c r="BB267" s="7"/>
      <c r="BC267" s="7"/>
      <c r="BD267" s="7"/>
      <c r="BE267" s="7"/>
      <c r="BF267" s="7"/>
    </row>
    <row r="268" spans="1:58" x14ac:dyDescent="0.25">
      <c r="A268" s="22" t="s">
        <v>594</v>
      </c>
      <c r="B268" s="23">
        <v>40</v>
      </c>
      <c r="C268" s="22" t="s">
        <v>1759</v>
      </c>
      <c r="D268" s="48">
        <v>400782769</v>
      </c>
      <c r="E268" s="22" t="s">
        <v>1760</v>
      </c>
      <c r="F268" s="22" t="s">
        <v>1529</v>
      </c>
      <c r="I268" s="1" t="s">
        <v>369</v>
      </c>
      <c r="J268" s="33">
        <v>0</v>
      </c>
      <c r="K268" s="33">
        <f t="shared" si="153"/>
        <v>0</v>
      </c>
      <c r="L268" s="33">
        <v>0</v>
      </c>
      <c r="M268" s="33">
        <f t="shared" si="154"/>
        <v>0</v>
      </c>
      <c r="N268" s="32">
        <v>1</v>
      </c>
      <c r="O268" s="33"/>
      <c r="P268" s="33" t="str">
        <f t="shared" si="130"/>
        <v/>
      </c>
      <c r="Q268" s="36">
        <f t="shared" si="131"/>
        <v>0</v>
      </c>
      <c r="R268" s="6">
        <f t="shared" si="132"/>
        <v>0</v>
      </c>
      <c r="S268" s="6">
        <f t="shared" si="133"/>
        <v>0</v>
      </c>
      <c r="T268" s="6">
        <f t="shared" si="155"/>
        <v>0</v>
      </c>
      <c r="U268" s="6">
        <f t="shared" si="134"/>
        <v>0</v>
      </c>
      <c r="V268" s="6">
        <f t="shared" si="135"/>
        <v>0</v>
      </c>
      <c r="W268" s="6">
        <f t="shared" si="136"/>
        <v>0</v>
      </c>
      <c r="X268" s="6">
        <f t="shared" si="137"/>
        <v>0</v>
      </c>
      <c r="Y268" s="6">
        <f t="shared" si="156"/>
        <v>0</v>
      </c>
      <c r="Z268" s="6">
        <f t="shared" si="138"/>
        <v>0</v>
      </c>
      <c r="AA268" s="4">
        <f t="shared" si="139"/>
        <v>0</v>
      </c>
      <c r="AB268" s="44">
        <f t="shared" si="140"/>
        <v>0</v>
      </c>
      <c r="AC268" s="6">
        <f t="shared" si="141"/>
        <v>0</v>
      </c>
      <c r="AD268" s="4">
        <f t="shared" si="157"/>
        <v>0</v>
      </c>
      <c r="AF268" s="4">
        <f t="shared" si="142"/>
        <v>0</v>
      </c>
      <c r="AG268" s="4">
        <f t="shared" si="143"/>
        <v>0</v>
      </c>
      <c r="AH268" s="4">
        <f t="shared" si="158"/>
        <v>0</v>
      </c>
      <c r="AI268" s="4">
        <f t="shared" si="144"/>
        <v>0</v>
      </c>
      <c r="AJ268" s="4">
        <f t="shared" si="145"/>
        <v>0</v>
      </c>
      <c r="AK268" s="4">
        <f t="shared" si="146"/>
        <v>0</v>
      </c>
      <c r="AL268" s="4">
        <f t="shared" si="147"/>
        <v>0</v>
      </c>
      <c r="AM268" s="4">
        <f t="shared" si="148"/>
        <v>0</v>
      </c>
      <c r="AN268" s="4">
        <f t="shared" si="149"/>
        <v>0</v>
      </c>
      <c r="AO268" s="4">
        <f t="shared" si="150"/>
        <v>0</v>
      </c>
      <c r="AP268" s="4">
        <v>0</v>
      </c>
      <c r="AQ268" s="4">
        <v>0</v>
      </c>
      <c r="AR268" s="4">
        <f t="shared" si="151"/>
        <v>0</v>
      </c>
      <c r="AS268" s="4">
        <f t="shared" si="159"/>
        <v>0</v>
      </c>
      <c r="AT268" s="4">
        <v>0</v>
      </c>
      <c r="AU268" s="4">
        <f t="shared" si="160"/>
        <v>0</v>
      </c>
      <c r="AV268" s="18">
        <f t="shared" si="161"/>
        <v>0</v>
      </c>
      <c r="AW268" s="105"/>
      <c r="AX268" s="103"/>
      <c r="AY268" s="107">
        <f t="shared" si="152"/>
        <v>0</v>
      </c>
      <c r="AZ268" s="7"/>
      <c r="BA268" s="7"/>
      <c r="BB268" s="7"/>
      <c r="BC268" s="7"/>
      <c r="BD268" s="7"/>
      <c r="BE268" s="7"/>
      <c r="BF268" s="7"/>
    </row>
    <row r="269" spans="1:58" x14ac:dyDescent="0.25">
      <c r="A269" s="22" t="s">
        <v>594</v>
      </c>
      <c r="B269" s="23">
        <v>47</v>
      </c>
      <c r="C269" s="22" t="s">
        <v>1761</v>
      </c>
      <c r="D269" s="48">
        <v>470000027</v>
      </c>
      <c r="E269" s="22" t="s">
        <v>1762</v>
      </c>
      <c r="F269" s="22" t="s">
        <v>1529</v>
      </c>
      <c r="I269" s="1" t="s">
        <v>335</v>
      </c>
      <c r="J269" s="33">
        <v>0</v>
      </c>
      <c r="K269" s="33">
        <f t="shared" si="153"/>
        <v>0</v>
      </c>
      <c r="L269" s="33">
        <v>0</v>
      </c>
      <c r="M269" s="33">
        <f t="shared" si="154"/>
        <v>0</v>
      </c>
      <c r="N269" s="32">
        <v>1</v>
      </c>
      <c r="O269" s="33"/>
      <c r="P269" s="33" t="str">
        <f t="shared" si="130"/>
        <v/>
      </c>
      <c r="Q269" s="36">
        <f t="shared" si="131"/>
        <v>0</v>
      </c>
      <c r="R269" s="6">
        <f t="shared" si="132"/>
        <v>0</v>
      </c>
      <c r="S269" s="6">
        <f t="shared" si="133"/>
        <v>0</v>
      </c>
      <c r="T269" s="6">
        <f t="shared" si="155"/>
        <v>0</v>
      </c>
      <c r="U269" s="6">
        <f t="shared" si="134"/>
        <v>0</v>
      </c>
      <c r="V269" s="6">
        <f t="shared" si="135"/>
        <v>0</v>
      </c>
      <c r="W269" s="6">
        <f t="shared" si="136"/>
        <v>0</v>
      </c>
      <c r="X269" s="6">
        <f t="shared" si="137"/>
        <v>0</v>
      </c>
      <c r="Y269" s="6">
        <f t="shared" si="156"/>
        <v>0</v>
      </c>
      <c r="Z269" s="6">
        <f t="shared" si="138"/>
        <v>0</v>
      </c>
      <c r="AA269" s="4">
        <f t="shared" si="139"/>
        <v>0</v>
      </c>
      <c r="AB269" s="44">
        <f t="shared" si="140"/>
        <v>0</v>
      </c>
      <c r="AC269" s="6">
        <f t="shared" si="141"/>
        <v>0</v>
      </c>
      <c r="AD269" s="4">
        <f t="shared" si="157"/>
        <v>0</v>
      </c>
      <c r="AF269" s="4">
        <f t="shared" si="142"/>
        <v>0</v>
      </c>
      <c r="AG269" s="4">
        <f t="shared" si="143"/>
        <v>0</v>
      </c>
      <c r="AH269" s="4">
        <f t="shared" si="158"/>
        <v>0</v>
      </c>
      <c r="AI269" s="4">
        <f t="shared" si="144"/>
        <v>0</v>
      </c>
      <c r="AJ269" s="4">
        <f t="shared" si="145"/>
        <v>0</v>
      </c>
      <c r="AK269" s="4">
        <f t="shared" si="146"/>
        <v>0</v>
      </c>
      <c r="AL269" s="4">
        <f t="shared" si="147"/>
        <v>0</v>
      </c>
      <c r="AM269" s="4">
        <f t="shared" si="148"/>
        <v>0</v>
      </c>
      <c r="AN269" s="4">
        <f t="shared" si="149"/>
        <v>0</v>
      </c>
      <c r="AO269" s="4">
        <f t="shared" si="150"/>
        <v>0</v>
      </c>
      <c r="AP269" s="4">
        <v>0</v>
      </c>
      <c r="AQ269" s="4">
        <v>0</v>
      </c>
      <c r="AR269" s="4">
        <f t="shared" si="151"/>
        <v>0</v>
      </c>
      <c r="AS269" s="4">
        <f t="shared" si="159"/>
        <v>0</v>
      </c>
      <c r="AT269" s="4">
        <v>0</v>
      </c>
      <c r="AU269" s="4">
        <f t="shared" si="160"/>
        <v>0</v>
      </c>
      <c r="AV269" s="18">
        <f t="shared" si="161"/>
        <v>0</v>
      </c>
      <c r="AW269" s="105"/>
      <c r="AX269" s="103"/>
      <c r="AY269" s="107">
        <f t="shared" si="152"/>
        <v>0</v>
      </c>
      <c r="AZ269" s="7"/>
      <c r="BA269" s="7"/>
      <c r="BB269" s="7"/>
      <c r="BC269" s="7"/>
      <c r="BD269" s="7"/>
      <c r="BE269" s="7"/>
      <c r="BF269" s="7"/>
    </row>
    <row r="270" spans="1:58" x14ac:dyDescent="0.25">
      <c r="A270" s="22" t="s">
        <v>594</v>
      </c>
      <c r="B270" s="23">
        <v>47</v>
      </c>
      <c r="C270" s="22" t="s">
        <v>1763</v>
      </c>
      <c r="D270" s="48">
        <v>470000423</v>
      </c>
      <c r="E270" s="22" t="s">
        <v>1068</v>
      </c>
      <c r="F270" s="22" t="s">
        <v>1504</v>
      </c>
      <c r="I270" s="1" t="s">
        <v>338</v>
      </c>
      <c r="J270" s="33">
        <v>30546</v>
      </c>
      <c r="K270" s="33">
        <f t="shared" si="153"/>
        <v>22940.048870733121</v>
      </c>
      <c r="L270" s="33">
        <v>1789</v>
      </c>
      <c r="M270" s="33">
        <f t="shared" si="154"/>
        <v>1</v>
      </c>
      <c r="N270" s="32">
        <v>0</v>
      </c>
      <c r="O270" s="33" t="s">
        <v>11</v>
      </c>
      <c r="P270" s="33" t="str">
        <f t="shared" si="130"/>
        <v/>
      </c>
      <c r="Q270" s="36">
        <f t="shared" si="131"/>
        <v>2.1670238095238097</v>
      </c>
      <c r="R270" s="6">
        <f t="shared" si="132"/>
        <v>3.4513007738095238</v>
      </c>
      <c r="S270" s="6">
        <f t="shared" si="133"/>
        <v>0</v>
      </c>
      <c r="T270" s="6">
        <f t="shared" si="155"/>
        <v>1.2842769642857141</v>
      </c>
      <c r="U270" s="6">
        <f t="shared" si="134"/>
        <v>3.4513007738095238</v>
      </c>
      <c r="V270" s="6">
        <f t="shared" si="135"/>
        <v>4.0909821428571425</v>
      </c>
      <c r="W270" s="6">
        <f t="shared" si="136"/>
        <v>5.2220178571428573</v>
      </c>
      <c r="X270" s="6">
        <f t="shared" si="137"/>
        <v>0</v>
      </c>
      <c r="Y270" s="6">
        <f t="shared" si="156"/>
        <v>1.1310357142857148</v>
      </c>
      <c r="Z270" s="6">
        <f t="shared" si="138"/>
        <v>5.2220178571428573</v>
      </c>
      <c r="AA270" s="4">
        <f t="shared" si="139"/>
        <v>1.3333333333333333</v>
      </c>
      <c r="AB270" s="44">
        <f t="shared" si="140"/>
        <v>2</v>
      </c>
      <c r="AC270" s="6">
        <f t="shared" si="141"/>
        <v>0.16666666666666666</v>
      </c>
      <c r="AD270" s="4">
        <f t="shared" si="157"/>
        <v>0</v>
      </c>
      <c r="AF270" s="4">
        <f t="shared" si="142"/>
        <v>0</v>
      </c>
      <c r="AG270" s="4">
        <f t="shared" si="143"/>
        <v>0</v>
      </c>
      <c r="AH270" s="4">
        <f t="shared" si="158"/>
        <v>0</v>
      </c>
      <c r="AI270" s="4">
        <f t="shared" si="144"/>
        <v>911836.64464285702</v>
      </c>
      <c r="AJ270" s="4">
        <f t="shared" si="145"/>
        <v>335516.54187857162</v>
      </c>
      <c r="AK270" s="4">
        <f t="shared" si="146"/>
        <v>365132.79999999993</v>
      </c>
      <c r="AL270" s="4">
        <f t="shared" si="147"/>
        <v>84000</v>
      </c>
      <c r="AM270" s="4">
        <f t="shared" si="148"/>
        <v>11959.366666666665</v>
      </c>
      <c r="AN270" s="4">
        <f t="shared" si="149"/>
        <v>21142.727272727272</v>
      </c>
      <c r="AO270" s="4">
        <f t="shared" si="150"/>
        <v>124585.95999999998</v>
      </c>
      <c r="AP270" s="4">
        <v>0</v>
      </c>
      <c r="AQ270" s="4">
        <v>0</v>
      </c>
      <c r="AR270" s="4">
        <f t="shared" si="151"/>
        <v>0</v>
      </c>
      <c r="AS270" s="4">
        <f t="shared" si="159"/>
        <v>1854174.0404608224</v>
      </c>
      <c r="AT270" s="4">
        <v>0</v>
      </c>
      <c r="AU270" s="4">
        <f t="shared" si="160"/>
        <v>1854174.0404608224</v>
      </c>
      <c r="AV270" s="18">
        <f t="shared" si="161"/>
        <v>1</v>
      </c>
      <c r="AW270" s="105"/>
      <c r="AX270" s="103"/>
      <c r="AY270" s="107">
        <f t="shared" si="152"/>
        <v>1854174.0404608224</v>
      </c>
      <c r="AZ270" s="7"/>
      <c r="BA270" s="7"/>
      <c r="BB270" s="7"/>
      <c r="BC270" s="7"/>
      <c r="BD270" s="7"/>
      <c r="BE270" s="7"/>
      <c r="BF270" s="7"/>
    </row>
    <row r="271" spans="1:58" x14ac:dyDescent="0.25">
      <c r="A271" s="22" t="s">
        <v>594</v>
      </c>
      <c r="B271" s="23">
        <v>47</v>
      </c>
      <c r="C271" s="22" t="s">
        <v>1764</v>
      </c>
      <c r="D271" s="48">
        <v>470000431</v>
      </c>
      <c r="E271" s="22" t="s">
        <v>1070</v>
      </c>
      <c r="F271" s="22" t="s">
        <v>1504</v>
      </c>
      <c r="I271" s="1" t="s">
        <v>337</v>
      </c>
      <c r="J271" s="33">
        <v>23200</v>
      </c>
      <c r="K271" s="33">
        <f t="shared" si="153"/>
        <v>17423.202180351222</v>
      </c>
      <c r="L271" s="33">
        <v>805</v>
      </c>
      <c r="M271" s="33">
        <f t="shared" si="154"/>
        <v>1</v>
      </c>
      <c r="N271" s="32">
        <v>0</v>
      </c>
      <c r="O271" s="33" t="s">
        <v>11</v>
      </c>
      <c r="P271" s="33" t="str">
        <f t="shared" si="130"/>
        <v/>
      </c>
      <c r="Q271" s="36">
        <f t="shared" si="131"/>
        <v>1.7297619047619048</v>
      </c>
      <c r="R271" s="6">
        <f t="shared" si="132"/>
        <v>2.5736062499999997</v>
      </c>
      <c r="S271" s="6">
        <f t="shared" si="133"/>
        <v>0</v>
      </c>
      <c r="T271" s="6">
        <f t="shared" si="155"/>
        <v>0.84384434523809482</v>
      </c>
      <c r="U271" s="6">
        <f t="shared" si="134"/>
        <v>2.5736062499999997</v>
      </c>
      <c r="V271" s="6">
        <f t="shared" si="135"/>
        <v>3.1071428571428572</v>
      </c>
      <c r="W271" s="6">
        <f t="shared" si="136"/>
        <v>3.6590773809523811</v>
      </c>
      <c r="X271" s="6">
        <f t="shared" si="137"/>
        <v>0</v>
      </c>
      <c r="Y271" s="6">
        <f t="shared" si="156"/>
        <v>0.5519345238095239</v>
      </c>
      <c r="Z271" s="6">
        <f t="shared" si="138"/>
        <v>3.6590773809523811</v>
      </c>
      <c r="AA271" s="4">
        <f t="shared" si="139"/>
        <v>1</v>
      </c>
      <c r="AB271" s="44">
        <f t="shared" si="140"/>
        <v>1</v>
      </c>
      <c r="AC271" s="6">
        <f t="shared" si="141"/>
        <v>0.125</v>
      </c>
      <c r="AD271" s="4">
        <f t="shared" si="157"/>
        <v>0</v>
      </c>
      <c r="AF271" s="4">
        <f t="shared" si="142"/>
        <v>0</v>
      </c>
      <c r="AG271" s="4">
        <f t="shared" si="143"/>
        <v>0</v>
      </c>
      <c r="AH271" s="4">
        <f t="shared" si="158"/>
        <v>0</v>
      </c>
      <c r="AI271" s="4">
        <f t="shared" si="144"/>
        <v>599129.48511904734</v>
      </c>
      <c r="AJ271" s="4">
        <f t="shared" si="145"/>
        <v>163728.83758928574</v>
      </c>
      <c r="AK271" s="4">
        <f t="shared" si="146"/>
        <v>273849.59999999998</v>
      </c>
      <c r="AL271" s="4">
        <f t="shared" si="147"/>
        <v>42000</v>
      </c>
      <c r="AM271" s="4">
        <f t="shared" si="148"/>
        <v>8969.5249999999996</v>
      </c>
      <c r="AN271" s="4">
        <f t="shared" si="149"/>
        <v>9513.636363636364</v>
      </c>
      <c r="AO271" s="4">
        <f t="shared" si="150"/>
        <v>0</v>
      </c>
      <c r="AP271" s="4">
        <v>0</v>
      </c>
      <c r="AQ271" s="4">
        <v>0</v>
      </c>
      <c r="AR271" s="4">
        <f t="shared" si="151"/>
        <v>0</v>
      </c>
      <c r="AS271" s="4">
        <f t="shared" si="159"/>
        <v>1097191.0840719694</v>
      </c>
      <c r="AT271" s="4">
        <v>0</v>
      </c>
      <c r="AU271" s="4">
        <f t="shared" si="160"/>
        <v>1097191.0840719694</v>
      </c>
      <c r="AV271" s="18">
        <f t="shared" si="161"/>
        <v>1</v>
      </c>
      <c r="AW271" s="105"/>
      <c r="AX271" s="103"/>
      <c r="AY271" s="107">
        <f t="shared" si="152"/>
        <v>1097191.0840719694</v>
      </c>
      <c r="AZ271" s="7"/>
      <c r="BA271" s="7"/>
      <c r="BB271" s="7"/>
      <c r="BC271" s="7"/>
      <c r="BD271" s="7"/>
      <c r="BE271" s="7"/>
      <c r="BF271" s="7"/>
    </row>
    <row r="272" spans="1:58" x14ac:dyDescent="0.25">
      <c r="A272" s="22" t="s">
        <v>594</v>
      </c>
      <c r="B272" s="23">
        <v>47</v>
      </c>
      <c r="C272" s="22" t="s">
        <v>1765</v>
      </c>
      <c r="D272" s="48">
        <v>470000480</v>
      </c>
      <c r="E272" s="22" t="s">
        <v>1072</v>
      </c>
      <c r="F272" s="22" t="s">
        <v>1504</v>
      </c>
      <c r="I272" s="1" t="s">
        <v>336</v>
      </c>
      <c r="J272" s="33">
        <v>22442</v>
      </c>
      <c r="K272" s="33">
        <f t="shared" si="153"/>
        <v>16853.944109113883</v>
      </c>
      <c r="L272" s="33">
        <v>603</v>
      </c>
      <c r="M272" s="33">
        <f t="shared" si="154"/>
        <v>1</v>
      </c>
      <c r="N272" s="32">
        <v>0</v>
      </c>
      <c r="O272" s="33" t="s">
        <v>11</v>
      </c>
      <c r="P272" s="33" t="str">
        <f t="shared" si="130"/>
        <v/>
      </c>
      <c r="Q272" s="36">
        <f t="shared" si="131"/>
        <v>1.6846428571428573</v>
      </c>
      <c r="R272" s="6">
        <f t="shared" si="132"/>
        <v>2.4411982738095239</v>
      </c>
      <c r="S272" s="6">
        <f t="shared" si="133"/>
        <v>0</v>
      </c>
      <c r="T272" s="6">
        <f t="shared" si="155"/>
        <v>0.75655541666666659</v>
      </c>
      <c r="U272" s="6">
        <f t="shared" si="134"/>
        <v>2.4411982738095239</v>
      </c>
      <c r="V272" s="6">
        <f t="shared" si="135"/>
        <v>3.0056249999999998</v>
      </c>
      <c r="W272" s="6">
        <f t="shared" si="136"/>
        <v>3.4230535714285715</v>
      </c>
      <c r="X272" s="6">
        <f t="shared" si="137"/>
        <v>0</v>
      </c>
      <c r="Y272" s="6">
        <f t="shared" si="156"/>
        <v>0.4174285714285717</v>
      </c>
      <c r="Z272" s="6">
        <f t="shared" si="138"/>
        <v>3.4230535714285715</v>
      </c>
      <c r="AA272" s="4">
        <f t="shared" si="139"/>
        <v>1</v>
      </c>
      <c r="AB272" s="44">
        <f t="shared" si="140"/>
        <v>1</v>
      </c>
      <c r="AC272" s="6">
        <f t="shared" si="141"/>
        <v>0.125</v>
      </c>
      <c r="AD272" s="4">
        <f t="shared" si="157"/>
        <v>0</v>
      </c>
      <c r="AF272" s="4">
        <f t="shared" si="142"/>
        <v>0</v>
      </c>
      <c r="AG272" s="4">
        <f t="shared" si="143"/>
        <v>0</v>
      </c>
      <c r="AH272" s="4">
        <f t="shared" si="158"/>
        <v>0</v>
      </c>
      <c r="AI272" s="4">
        <f t="shared" si="144"/>
        <v>537154.34583333333</v>
      </c>
      <c r="AJ272" s="4">
        <f t="shared" si="145"/>
        <v>123828.26554285723</v>
      </c>
      <c r="AK272" s="4">
        <f t="shared" si="146"/>
        <v>273849.59999999998</v>
      </c>
      <c r="AL272" s="4">
        <f t="shared" si="147"/>
        <v>42000</v>
      </c>
      <c r="AM272" s="4">
        <f t="shared" si="148"/>
        <v>8969.5249999999996</v>
      </c>
      <c r="AN272" s="4">
        <f t="shared" si="149"/>
        <v>7126.363636363636</v>
      </c>
      <c r="AO272" s="4">
        <f t="shared" si="150"/>
        <v>0</v>
      </c>
      <c r="AP272" s="4">
        <v>0</v>
      </c>
      <c r="AQ272" s="4">
        <v>0</v>
      </c>
      <c r="AR272" s="4">
        <f t="shared" si="151"/>
        <v>0</v>
      </c>
      <c r="AS272" s="4">
        <f t="shared" si="159"/>
        <v>992928.10001255421</v>
      </c>
      <c r="AT272" s="4">
        <v>0</v>
      </c>
      <c r="AU272" s="4">
        <f t="shared" si="160"/>
        <v>992928.10001255421</v>
      </c>
      <c r="AV272" s="18">
        <f t="shared" si="161"/>
        <v>1</v>
      </c>
      <c r="AW272" s="105"/>
      <c r="AX272" s="103"/>
      <c r="AY272" s="107">
        <f t="shared" si="152"/>
        <v>992928.10001255421</v>
      </c>
      <c r="AZ272" s="7"/>
      <c r="BA272" s="7"/>
      <c r="BB272" s="7"/>
      <c r="BC272" s="7"/>
      <c r="BD272" s="7"/>
      <c r="BE272" s="7"/>
      <c r="BF272" s="7"/>
    </row>
    <row r="273" spans="1:58" x14ac:dyDescent="0.25">
      <c r="A273" s="22" t="s">
        <v>594</v>
      </c>
      <c r="B273" s="23">
        <v>47</v>
      </c>
      <c r="C273" s="19" t="s">
        <v>1766</v>
      </c>
      <c r="D273" s="48">
        <v>470000522</v>
      </c>
      <c r="E273" s="19" t="s">
        <v>1068</v>
      </c>
      <c r="F273" s="22" t="s">
        <v>1504</v>
      </c>
      <c r="I273" s="1" t="s">
        <v>1068</v>
      </c>
      <c r="J273" s="33">
        <v>0</v>
      </c>
      <c r="K273" s="33">
        <f t="shared" si="153"/>
        <v>0</v>
      </c>
      <c r="L273" s="33">
        <v>321</v>
      </c>
      <c r="M273" s="33">
        <f t="shared" si="154"/>
        <v>1</v>
      </c>
      <c r="N273" s="32">
        <v>0</v>
      </c>
      <c r="O273" s="33" t="s">
        <v>10</v>
      </c>
      <c r="P273" s="33" t="str">
        <f t="shared" si="130"/>
        <v>Faible activité</v>
      </c>
      <c r="Q273" s="36">
        <f t="shared" si="131"/>
        <v>0</v>
      </c>
      <c r="R273" s="6">
        <f t="shared" si="132"/>
        <v>0</v>
      </c>
      <c r="S273" s="6">
        <f t="shared" si="133"/>
        <v>1</v>
      </c>
      <c r="T273" s="6">
        <f t="shared" si="155"/>
        <v>1</v>
      </c>
      <c r="U273" s="6">
        <f t="shared" si="134"/>
        <v>1</v>
      </c>
      <c r="V273" s="6">
        <f t="shared" si="135"/>
        <v>0</v>
      </c>
      <c r="W273" s="6">
        <f t="shared" si="136"/>
        <v>0</v>
      </c>
      <c r="X273" s="6">
        <f t="shared" si="137"/>
        <v>1</v>
      </c>
      <c r="Y273" s="6">
        <f t="shared" si="156"/>
        <v>1</v>
      </c>
      <c r="Z273" s="6">
        <f t="shared" si="138"/>
        <v>1</v>
      </c>
      <c r="AA273" s="4">
        <f t="shared" si="139"/>
        <v>1</v>
      </c>
      <c r="AB273" s="44">
        <f t="shared" si="140"/>
        <v>1</v>
      </c>
      <c r="AC273" s="6">
        <f t="shared" si="141"/>
        <v>0.125</v>
      </c>
      <c r="AD273" s="4">
        <f t="shared" si="157"/>
        <v>0</v>
      </c>
      <c r="AF273" s="4">
        <f t="shared" si="142"/>
        <v>-50000</v>
      </c>
      <c r="AG273" s="4">
        <f t="shared" si="143"/>
        <v>0</v>
      </c>
      <c r="AH273" s="4">
        <f t="shared" si="158"/>
        <v>-50000</v>
      </c>
      <c r="AI273" s="4">
        <f t="shared" si="144"/>
        <v>660000</v>
      </c>
      <c r="AJ273" s="4">
        <f t="shared" si="145"/>
        <v>296645.40000000002</v>
      </c>
      <c r="AK273" s="4">
        <f t="shared" si="146"/>
        <v>273849.59999999998</v>
      </c>
      <c r="AL273" s="4">
        <f t="shared" si="147"/>
        <v>42000</v>
      </c>
      <c r="AM273" s="4">
        <f t="shared" si="148"/>
        <v>8969.5249999999996</v>
      </c>
      <c r="AN273" s="4">
        <f t="shared" si="149"/>
        <v>3793.6363636363635</v>
      </c>
      <c r="AO273" s="4">
        <f t="shared" si="150"/>
        <v>0</v>
      </c>
      <c r="AP273" s="4">
        <v>0</v>
      </c>
      <c r="AQ273" s="4">
        <v>0</v>
      </c>
      <c r="AR273" s="4">
        <f t="shared" si="151"/>
        <v>0</v>
      </c>
      <c r="AS273" s="4">
        <f t="shared" si="159"/>
        <v>1285258.1613636364</v>
      </c>
      <c r="AT273" s="4">
        <v>0</v>
      </c>
      <c r="AU273" s="4">
        <f t="shared" si="160"/>
        <v>1285258.1613636364</v>
      </c>
      <c r="AV273" s="18">
        <f t="shared" si="161"/>
        <v>1</v>
      </c>
      <c r="AW273" s="105"/>
      <c r="AX273" s="103"/>
      <c r="AY273" s="107">
        <f t="shared" si="152"/>
        <v>1285258.1613636364</v>
      </c>
      <c r="AZ273" s="7"/>
      <c r="BA273" s="7"/>
      <c r="BB273" s="7"/>
      <c r="BC273" s="7"/>
      <c r="BD273" s="7"/>
      <c r="BE273" s="7"/>
      <c r="BF273" s="7"/>
    </row>
    <row r="274" spans="1:58" x14ac:dyDescent="0.25">
      <c r="A274" s="22" t="s">
        <v>594</v>
      </c>
      <c r="B274" s="23">
        <v>64</v>
      </c>
      <c r="C274" s="22" t="s">
        <v>1767</v>
      </c>
      <c r="D274" s="48">
        <v>640000162</v>
      </c>
      <c r="E274" s="22" t="s">
        <v>1205</v>
      </c>
      <c r="F274" s="22" t="s">
        <v>1504</v>
      </c>
      <c r="I274" s="1" t="s">
        <v>238</v>
      </c>
      <c r="J274" s="33">
        <v>52634</v>
      </c>
      <c r="K274" s="33">
        <f t="shared" si="153"/>
        <v>39528.138946577848</v>
      </c>
      <c r="L274" s="33">
        <v>3676</v>
      </c>
      <c r="M274" s="33">
        <f t="shared" si="154"/>
        <v>1</v>
      </c>
      <c r="N274" s="32">
        <v>0</v>
      </c>
      <c r="O274" s="33" t="s">
        <v>11</v>
      </c>
      <c r="P274" s="33" t="str">
        <f t="shared" si="130"/>
        <v/>
      </c>
      <c r="Q274" s="36">
        <f t="shared" si="131"/>
        <v>3.4817857142857145</v>
      </c>
      <c r="R274" s="6">
        <f t="shared" si="132"/>
        <v>5.6440090476190479</v>
      </c>
      <c r="S274" s="6">
        <f t="shared" si="133"/>
        <v>0</v>
      </c>
      <c r="T274" s="6">
        <f t="shared" si="155"/>
        <v>2.1622233333333334</v>
      </c>
      <c r="U274" s="6">
        <f t="shared" si="134"/>
        <v>5.6440090476190479</v>
      </c>
      <c r="V274" s="6">
        <f t="shared" si="135"/>
        <v>7.0491964285714275</v>
      </c>
      <c r="W274" s="6">
        <f t="shared" si="136"/>
        <v>9.1240833333333331</v>
      </c>
      <c r="X274" s="6">
        <f t="shared" si="137"/>
        <v>0</v>
      </c>
      <c r="Y274" s="6">
        <f t="shared" si="156"/>
        <v>2.0748869047619056</v>
      </c>
      <c r="Z274" s="6">
        <f t="shared" si="138"/>
        <v>9.1240833333333331</v>
      </c>
      <c r="AA274" s="4">
        <f t="shared" si="139"/>
        <v>2</v>
      </c>
      <c r="AB274" s="44">
        <f t="shared" si="140"/>
        <v>2</v>
      </c>
      <c r="AC274" s="6">
        <f t="shared" si="141"/>
        <v>0.25</v>
      </c>
      <c r="AD274" s="4">
        <f t="shared" si="157"/>
        <v>0</v>
      </c>
      <c r="AF274" s="4">
        <f t="shared" si="142"/>
        <v>0</v>
      </c>
      <c r="AG274" s="4">
        <f t="shared" si="143"/>
        <v>0</v>
      </c>
      <c r="AH274" s="4">
        <f t="shared" si="158"/>
        <v>0</v>
      </c>
      <c r="AI274" s="4">
        <f t="shared" si="144"/>
        <v>1535178.5666666667</v>
      </c>
      <c r="AJ274" s="4">
        <f t="shared" si="145"/>
        <v>615505.65581785748</v>
      </c>
      <c r="AK274" s="4">
        <f t="shared" si="146"/>
        <v>547699.19999999995</v>
      </c>
      <c r="AL274" s="4">
        <f t="shared" si="147"/>
        <v>84000</v>
      </c>
      <c r="AM274" s="4">
        <f t="shared" si="148"/>
        <v>17939.05</v>
      </c>
      <c r="AN274" s="4">
        <f t="shared" si="149"/>
        <v>43443.636363636368</v>
      </c>
      <c r="AO274" s="4">
        <f t="shared" si="150"/>
        <v>255996.63999999996</v>
      </c>
      <c r="AP274" s="4">
        <v>0</v>
      </c>
      <c r="AQ274" s="4">
        <v>0</v>
      </c>
      <c r="AR274" s="4">
        <f t="shared" si="151"/>
        <v>0</v>
      </c>
      <c r="AS274" s="4">
        <f t="shared" si="159"/>
        <v>3099762.7488481607</v>
      </c>
      <c r="AT274" s="4">
        <v>0</v>
      </c>
      <c r="AU274" s="4">
        <f t="shared" si="160"/>
        <v>3099762.7488481607</v>
      </c>
      <c r="AV274" s="18">
        <f t="shared" si="161"/>
        <v>1</v>
      </c>
      <c r="AW274" s="105"/>
      <c r="AX274" s="103"/>
      <c r="AY274" s="107">
        <f t="shared" si="152"/>
        <v>3099762.7488481607</v>
      </c>
      <c r="AZ274" s="7"/>
      <c r="BA274" s="7"/>
      <c r="BB274" s="7"/>
      <c r="BC274" s="7"/>
      <c r="BD274" s="7"/>
      <c r="BE274" s="7"/>
      <c r="BF274" s="7"/>
    </row>
    <row r="275" spans="1:58" x14ac:dyDescent="0.25">
      <c r="A275" s="22" t="s">
        <v>594</v>
      </c>
      <c r="B275" s="23">
        <v>64</v>
      </c>
      <c r="C275" s="22" t="s">
        <v>1768</v>
      </c>
      <c r="D275" s="48">
        <v>640000402</v>
      </c>
      <c r="E275" s="22" t="s">
        <v>1207</v>
      </c>
      <c r="F275" s="22" t="s">
        <v>1504</v>
      </c>
      <c r="I275" s="1" t="s">
        <v>237</v>
      </c>
      <c r="J275" s="33">
        <v>13368</v>
      </c>
      <c r="K275" s="33">
        <f t="shared" si="153"/>
        <v>10039.36925633341</v>
      </c>
      <c r="L275" s="33">
        <v>449</v>
      </c>
      <c r="M275" s="33">
        <f t="shared" si="154"/>
        <v>1</v>
      </c>
      <c r="N275" s="32">
        <v>0</v>
      </c>
      <c r="O275" s="33" t="s">
        <v>11</v>
      </c>
      <c r="P275" s="33" t="str">
        <f t="shared" si="130"/>
        <v>Faible activité</v>
      </c>
      <c r="Q275" s="36">
        <f t="shared" si="131"/>
        <v>1.1445238095238095</v>
      </c>
      <c r="R275" s="6">
        <f t="shared" si="132"/>
        <v>2</v>
      </c>
      <c r="S275" s="6">
        <f t="shared" si="133"/>
        <v>0</v>
      </c>
      <c r="T275" s="6">
        <f t="shared" si="155"/>
        <v>0.8554761904761905</v>
      </c>
      <c r="U275" s="6">
        <f t="shared" si="134"/>
        <v>2</v>
      </c>
      <c r="V275" s="6">
        <f t="shared" si="135"/>
        <v>1.7903571428571428</v>
      </c>
      <c r="W275" s="6">
        <f t="shared" si="136"/>
        <v>2.2822440476190473</v>
      </c>
      <c r="X275" s="6">
        <f t="shared" si="137"/>
        <v>0</v>
      </c>
      <c r="Y275" s="6">
        <f t="shared" si="156"/>
        <v>0.49188690476190455</v>
      </c>
      <c r="Z275" s="6">
        <f t="shared" si="138"/>
        <v>2.2822440476190473</v>
      </c>
      <c r="AA275" s="4">
        <f t="shared" si="139"/>
        <v>1</v>
      </c>
      <c r="AB275" s="44">
        <f t="shared" si="140"/>
        <v>1</v>
      </c>
      <c r="AC275" s="6">
        <f t="shared" si="141"/>
        <v>0.125</v>
      </c>
      <c r="AD275" s="4">
        <f t="shared" si="157"/>
        <v>0</v>
      </c>
      <c r="AF275" s="4">
        <f t="shared" si="142"/>
        <v>0</v>
      </c>
      <c r="AG275" s="4">
        <f t="shared" si="143"/>
        <v>-100000</v>
      </c>
      <c r="AH275" s="4">
        <f t="shared" si="158"/>
        <v>-100000</v>
      </c>
      <c r="AI275" s="4">
        <f t="shared" si="144"/>
        <v>507388.09523809527</v>
      </c>
      <c r="AJ275" s="4">
        <f t="shared" si="145"/>
        <v>145915.98761785708</v>
      </c>
      <c r="AK275" s="4">
        <f t="shared" si="146"/>
        <v>273849.59999999998</v>
      </c>
      <c r="AL275" s="4">
        <f t="shared" si="147"/>
        <v>42000</v>
      </c>
      <c r="AM275" s="4">
        <f t="shared" si="148"/>
        <v>8969.5249999999996</v>
      </c>
      <c r="AN275" s="4">
        <f t="shared" si="149"/>
        <v>5306.363636363636</v>
      </c>
      <c r="AO275" s="4">
        <f t="shared" si="150"/>
        <v>0</v>
      </c>
      <c r="AP275" s="4">
        <v>0</v>
      </c>
      <c r="AQ275" s="4">
        <v>0</v>
      </c>
      <c r="AR275" s="4">
        <f t="shared" si="151"/>
        <v>0</v>
      </c>
      <c r="AS275" s="4">
        <f t="shared" si="159"/>
        <v>983429.57149231597</v>
      </c>
      <c r="AT275" s="4">
        <v>0</v>
      </c>
      <c r="AU275" s="4">
        <f t="shared" si="160"/>
        <v>983429.57149231597</v>
      </c>
      <c r="AV275" s="18">
        <f t="shared" si="161"/>
        <v>1</v>
      </c>
      <c r="AW275" s="105"/>
      <c r="AX275" s="103"/>
      <c r="AY275" s="107">
        <f t="shared" si="152"/>
        <v>983429.57149231597</v>
      </c>
      <c r="AZ275" s="7"/>
      <c r="BA275" s="7"/>
      <c r="BB275" s="7"/>
      <c r="BC275" s="7"/>
      <c r="BD275" s="7"/>
      <c r="BE275" s="7"/>
      <c r="BF275" s="7"/>
    </row>
    <row r="276" spans="1:58" x14ac:dyDescent="0.25">
      <c r="A276" s="22" t="s">
        <v>594</v>
      </c>
      <c r="B276" s="23">
        <v>64</v>
      </c>
      <c r="C276" s="22" t="s">
        <v>610</v>
      </c>
      <c r="D276" s="48">
        <v>640000410</v>
      </c>
      <c r="E276" s="22" t="s">
        <v>1209</v>
      </c>
      <c r="F276" s="22" t="s">
        <v>1504</v>
      </c>
      <c r="I276" s="1" t="s">
        <v>236</v>
      </c>
      <c r="J276" s="33">
        <v>13352</v>
      </c>
      <c r="K276" s="33">
        <f t="shared" si="153"/>
        <v>10027.353254829719</v>
      </c>
      <c r="L276" s="33">
        <v>533</v>
      </c>
      <c r="M276" s="33">
        <f t="shared" si="154"/>
        <v>1</v>
      </c>
      <c r="N276" s="32">
        <v>0</v>
      </c>
      <c r="O276" s="33" t="s">
        <v>11</v>
      </c>
      <c r="P276" s="33" t="str">
        <f t="shared" si="130"/>
        <v>Faible activité</v>
      </c>
      <c r="Q276" s="36">
        <f t="shared" si="131"/>
        <v>1.1435714285714287</v>
      </c>
      <c r="R276" s="6">
        <f t="shared" si="132"/>
        <v>2</v>
      </c>
      <c r="S276" s="6">
        <f t="shared" si="133"/>
        <v>0</v>
      </c>
      <c r="T276" s="6">
        <f t="shared" si="155"/>
        <v>0.85642857142857132</v>
      </c>
      <c r="U276" s="6">
        <f t="shared" si="134"/>
        <v>2</v>
      </c>
      <c r="V276" s="6">
        <f t="shared" si="135"/>
        <v>1.7882142857142858</v>
      </c>
      <c r="W276" s="6">
        <f t="shared" si="136"/>
        <v>2.3429345238095238</v>
      </c>
      <c r="X276" s="6">
        <f t="shared" si="137"/>
        <v>0</v>
      </c>
      <c r="Y276" s="6">
        <f t="shared" si="156"/>
        <v>0.55472023809523807</v>
      </c>
      <c r="Z276" s="6">
        <f t="shared" si="138"/>
        <v>2.3429345238095238</v>
      </c>
      <c r="AA276" s="4">
        <f t="shared" si="139"/>
        <v>1</v>
      </c>
      <c r="AB276" s="44">
        <f t="shared" si="140"/>
        <v>1</v>
      </c>
      <c r="AC276" s="6">
        <f t="shared" si="141"/>
        <v>0.125</v>
      </c>
      <c r="AD276" s="4">
        <f t="shared" si="157"/>
        <v>0</v>
      </c>
      <c r="AF276" s="4">
        <f t="shared" si="142"/>
        <v>0</v>
      </c>
      <c r="AG276" s="4">
        <f t="shared" si="143"/>
        <v>-100000</v>
      </c>
      <c r="AH276" s="4">
        <f t="shared" si="158"/>
        <v>-100000</v>
      </c>
      <c r="AI276" s="4">
        <f t="shared" si="144"/>
        <v>508064.28571428568</v>
      </c>
      <c r="AJ276" s="4">
        <f t="shared" si="145"/>
        <v>164555.20691785714</v>
      </c>
      <c r="AK276" s="4">
        <f t="shared" si="146"/>
        <v>273849.59999999998</v>
      </c>
      <c r="AL276" s="4">
        <f t="shared" si="147"/>
        <v>42000</v>
      </c>
      <c r="AM276" s="4">
        <f t="shared" si="148"/>
        <v>8969.5249999999996</v>
      </c>
      <c r="AN276" s="4">
        <f t="shared" si="149"/>
        <v>6299.090909090909</v>
      </c>
      <c r="AO276" s="4">
        <f t="shared" si="150"/>
        <v>0</v>
      </c>
      <c r="AP276" s="4">
        <v>0</v>
      </c>
      <c r="AQ276" s="4">
        <v>0</v>
      </c>
      <c r="AR276" s="4">
        <f t="shared" si="151"/>
        <v>0</v>
      </c>
      <c r="AS276" s="4">
        <f t="shared" si="159"/>
        <v>1003737.7085412338</v>
      </c>
      <c r="AT276" s="4">
        <v>0</v>
      </c>
      <c r="AU276" s="4">
        <f t="shared" si="160"/>
        <v>1003737.7085412338</v>
      </c>
      <c r="AV276" s="18">
        <f t="shared" si="161"/>
        <v>1</v>
      </c>
      <c r="AW276" s="105"/>
      <c r="AX276" s="103"/>
      <c r="AY276" s="107">
        <f t="shared" si="152"/>
        <v>1003737.7085412338</v>
      </c>
      <c r="AZ276" s="7"/>
      <c r="BA276" s="7"/>
      <c r="BB276" s="7"/>
      <c r="BC276" s="7"/>
      <c r="BD276" s="7"/>
      <c r="BE276" s="7"/>
      <c r="BF276" s="7"/>
    </row>
    <row r="277" spans="1:58" x14ac:dyDescent="0.25">
      <c r="A277" s="22" t="s">
        <v>594</v>
      </c>
      <c r="B277" s="23">
        <v>64</v>
      </c>
      <c r="C277" s="22" t="s">
        <v>611</v>
      </c>
      <c r="D277" s="48">
        <v>640000600</v>
      </c>
      <c r="E277" s="22" t="s">
        <v>1210</v>
      </c>
      <c r="F277" s="22" t="s">
        <v>1504</v>
      </c>
      <c r="I277" s="1" t="s">
        <v>235</v>
      </c>
      <c r="J277" s="33">
        <v>59956</v>
      </c>
      <c r="K277" s="33">
        <f t="shared" si="153"/>
        <v>45026.96163470421</v>
      </c>
      <c r="L277" s="33">
        <v>2817</v>
      </c>
      <c r="M277" s="33">
        <f t="shared" si="154"/>
        <v>1</v>
      </c>
      <c r="N277" s="32">
        <v>0</v>
      </c>
      <c r="O277" s="33" t="s">
        <v>11</v>
      </c>
      <c r="P277" s="33" t="str">
        <f t="shared" si="130"/>
        <v/>
      </c>
      <c r="Q277" s="36">
        <f t="shared" si="131"/>
        <v>3.917619047619048</v>
      </c>
      <c r="R277" s="6">
        <f t="shared" si="132"/>
        <v>5.7525874404761899</v>
      </c>
      <c r="S277" s="6">
        <f t="shared" si="133"/>
        <v>0</v>
      </c>
      <c r="T277" s="6">
        <f t="shared" si="155"/>
        <v>1.8349683928571419</v>
      </c>
      <c r="U277" s="6">
        <f t="shared" si="134"/>
        <v>5.7525874404761899</v>
      </c>
      <c r="V277" s="6">
        <f t="shared" si="135"/>
        <v>8.0298214285714291</v>
      </c>
      <c r="W277" s="6">
        <f t="shared" si="136"/>
        <v>9.3130297619047617</v>
      </c>
      <c r="X277" s="6">
        <f t="shared" si="137"/>
        <v>0</v>
      </c>
      <c r="Y277" s="6">
        <f t="shared" si="156"/>
        <v>1.2832083333333326</v>
      </c>
      <c r="Z277" s="6">
        <f t="shared" si="138"/>
        <v>9.3130297619047617</v>
      </c>
      <c r="AA277" s="4">
        <f t="shared" si="139"/>
        <v>1.6666666666666665</v>
      </c>
      <c r="AB277" s="44">
        <f t="shared" si="140"/>
        <v>2</v>
      </c>
      <c r="AC277" s="6">
        <f t="shared" si="141"/>
        <v>0.20833333333333331</v>
      </c>
      <c r="AD277" s="4">
        <f t="shared" si="157"/>
        <v>0</v>
      </c>
      <c r="AF277" s="4">
        <f t="shared" si="142"/>
        <v>0</v>
      </c>
      <c r="AG277" s="4">
        <f t="shared" si="143"/>
        <v>0</v>
      </c>
      <c r="AH277" s="4">
        <f t="shared" si="158"/>
        <v>0</v>
      </c>
      <c r="AI277" s="4">
        <f t="shared" si="144"/>
        <v>1302827.5589285707</v>
      </c>
      <c r="AJ277" s="4">
        <f t="shared" si="145"/>
        <v>380657.84932499984</v>
      </c>
      <c r="AK277" s="4">
        <f t="shared" si="146"/>
        <v>456415.99999999994</v>
      </c>
      <c r="AL277" s="4">
        <f t="shared" si="147"/>
        <v>84000</v>
      </c>
      <c r="AM277" s="4">
        <f t="shared" si="148"/>
        <v>14949.208333333332</v>
      </c>
      <c r="AN277" s="4">
        <f t="shared" si="149"/>
        <v>33291.818181818184</v>
      </c>
      <c r="AO277" s="4">
        <f t="shared" si="150"/>
        <v>196175.87999999998</v>
      </c>
      <c r="AP277" s="4">
        <v>0</v>
      </c>
      <c r="AQ277" s="4">
        <v>0</v>
      </c>
      <c r="AR277" s="4">
        <f t="shared" si="151"/>
        <v>0</v>
      </c>
      <c r="AS277" s="4">
        <f t="shared" si="159"/>
        <v>2468318.3147687223</v>
      </c>
      <c r="AT277" s="4">
        <v>0</v>
      </c>
      <c r="AU277" s="4">
        <f t="shared" si="160"/>
        <v>2468318.3147687223</v>
      </c>
      <c r="AV277" s="18">
        <f t="shared" si="161"/>
        <v>1</v>
      </c>
      <c r="AW277" s="105"/>
      <c r="AX277" s="103"/>
      <c r="AY277" s="107">
        <f t="shared" si="152"/>
        <v>2468318.3147687223</v>
      </c>
      <c r="AZ277" s="7"/>
      <c r="BA277" s="7"/>
      <c r="BB277" s="7"/>
      <c r="BC277" s="7"/>
      <c r="BD277" s="7"/>
      <c r="BE277" s="7"/>
      <c r="BF277" s="7"/>
    </row>
    <row r="278" spans="1:58" x14ac:dyDescent="0.25">
      <c r="A278" s="22" t="s">
        <v>594</v>
      </c>
      <c r="B278" s="23">
        <v>64</v>
      </c>
      <c r="C278" s="22" t="s">
        <v>1769</v>
      </c>
      <c r="D278" s="48">
        <v>640017646</v>
      </c>
      <c r="E278" s="22" t="s">
        <v>1770</v>
      </c>
      <c r="F278" s="22" t="s">
        <v>1504</v>
      </c>
      <c r="I278" s="1" t="s">
        <v>239</v>
      </c>
      <c r="J278" s="33">
        <v>6073</v>
      </c>
      <c r="K278" s="33">
        <f t="shared" si="153"/>
        <v>4560.8235707445237</v>
      </c>
      <c r="L278" s="33">
        <v>0</v>
      </c>
      <c r="M278" s="33">
        <f t="shared" si="154"/>
        <v>1</v>
      </c>
      <c r="N278" s="32">
        <v>0</v>
      </c>
      <c r="O278" s="33" t="s">
        <v>16</v>
      </c>
      <c r="P278" s="33" t="str">
        <f t="shared" si="130"/>
        <v>Faible activité</v>
      </c>
      <c r="Q278" s="36">
        <f t="shared" si="131"/>
        <v>1</v>
      </c>
      <c r="R278" s="6">
        <f t="shared" si="132"/>
        <v>0</v>
      </c>
      <c r="S278" s="6">
        <f t="shared" si="133"/>
        <v>0</v>
      </c>
      <c r="T278" s="6">
        <f t="shared" si="155"/>
        <v>0</v>
      </c>
      <c r="U278" s="6">
        <f t="shared" si="134"/>
        <v>1</v>
      </c>
      <c r="V278" s="6">
        <f t="shared" si="135"/>
        <v>1</v>
      </c>
      <c r="W278" s="6">
        <f t="shared" si="136"/>
        <v>0</v>
      </c>
      <c r="X278" s="6">
        <f t="shared" si="137"/>
        <v>0</v>
      </c>
      <c r="Y278" s="6">
        <f t="shared" si="156"/>
        <v>0</v>
      </c>
      <c r="Z278" s="6">
        <f t="shared" si="138"/>
        <v>1</v>
      </c>
      <c r="AA278" s="4">
        <f t="shared" si="139"/>
        <v>0</v>
      </c>
      <c r="AB278" s="44">
        <f t="shared" si="140"/>
        <v>0</v>
      </c>
      <c r="AC278" s="6">
        <f t="shared" si="141"/>
        <v>0</v>
      </c>
      <c r="AD278" s="4">
        <f t="shared" si="157"/>
        <v>0</v>
      </c>
      <c r="AF278" s="4">
        <f t="shared" si="142"/>
        <v>0</v>
      </c>
      <c r="AG278" s="4">
        <f t="shared" si="143"/>
        <v>0</v>
      </c>
      <c r="AH278" s="4">
        <f t="shared" si="158"/>
        <v>0</v>
      </c>
      <c r="AI278" s="4">
        <f t="shared" si="144"/>
        <v>0</v>
      </c>
      <c r="AJ278" s="4">
        <f t="shared" si="145"/>
        <v>0</v>
      </c>
      <c r="AK278" s="4">
        <f t="shared" si="146"/>
        <v>0</v>
      </c>
      <c r="AL278" s="4">
        <f t="shared" si="147"/>
        <v>0</v>
      </c>
      <c r="AM278" s="4">
        <f t="shared" si="148"/>
        <v>0</v>
      </c>
      <c r="AN278" s="4">
        <f t="shared" si="149"/>
        <v>0</v>
      </c>
      <c r="AO278" s="4">
        <f t="shared" si="150"/>
        <v>0</v>
      </c>
      <c r="AP278" s="4">
        <v>0</v>
      </c>
      <c r="AQ278" s="4">
        <v>0</v>
      </c>
      <c r="AR278" s="4">
        <f t="shared" si="151"/>
        <v>0</v>
      </c>
      <c r="AS278" s="4">
        <f t="shared" si="159"/>
        <v>0</v>
      </c>
      <c r="AT278" s="4">
        <v>0</v>
      </c>
      <c r="AU278" s="4">
        <f t="shared" si="160"/>
        <v>0</v>
      </c>
      <c r="AV278" s="18">
        <f t="shared" si="161"/>
        <v>0</v>
      </c>
      <c r="AW278" s="105"/>
      <c r="AX278" s="103"/>
      <c r="AY278" s="107">
        <f t="shared" si="152"/>
        <v>0</v>
      </c>
      <c r="AZ278" s="7"/>
      <c r="BA278" s="7"/>
      <c r="BB278" s="7"/>
      <c r="BC278" s="7"/>
      <c r="BD278" s="7"/>
      <c r="BE278" s="7"/>
      <c r="BF278" s="7"/>
    </row>
    <row r="279" spans="1:58" x14ac:dyDescent="0.25">
      <c r="A279" s="22" t="s">
        <v>594</v>
      </c>
      <c r="B279" s="23">
        <v>64</v>
      </c>
      <c r="C279" s="22" t="s">
        <v>1771</v>
      </c>
      <c r="D279" s="48">
        <v>640780433</v>
      </c>
      <c r="E279" s="22" t="s">
        <v>1772</v>
      </c>
      <c r="F279" s="22" t="s">
        <v>1529</v>
      </c>
      <c r="I279" s="1" t="s">
        <v>240</v>
      </c>
      <c r="J279" s="33">
        <v>0</v>
      </c>
      <c r="K279" s="33">
        <f t="shared" si="153"/>
        <v>0</v>
      </c>
      <c r="L279" s="33">
        <v>0</v>
      </c>
      <c r="M279" s="33">
        <f t="shared" si="154"/>
        <v>0</v>
      </c>
      <c r="N279" s="32">
        <v>1</v>
      </c>
      <c r="O279" s="33"/>
      <c r="P279" s="33" t="str">
        <f t="shared" si="130"/>
        <v/>
      </c>
      <c r="Q279" s="36">
        <f t="shared" si="131"/>
        <v>0</v>
      </c>
      <c r="R279" s="6">
        <f t="shared" si="132"/>
        <v>0</v>
      </c>
      <c r="S279" s="6">
        <f t="shared" si="133"/>
        <v>0</v>
      </c>
      <c r="T279" s="6">
        <f t="shared" si="155"/>
        <v>0</v>
      </c>
      <c r="U279" s="6">
        <f t="shared" si="134"/>
        <v>0</v>
      </c>
      <c r="V279" s="6">
        <f t="shared" si="135"/>
        <v>0</v>
      </c>
      <c r="W279" s="6">
        <f t="shared" si="136"/>
        <v>0</v>
      </c>
      <c r="X279" s="6">
        <f t="shared" si="137"/>
        <v>0</v>
      </c>
      <c r="Y279" s="6">
        <f t="shared" si="156"/>
        <v>0</v>
      </c>
      <c r="Z279" s="6">
        <f t="shared" si="138"/>
        <v>0</v>
      </c>
      <c r="AA279" s="4">
        <f t="shared" si="139"/>
        <v>0</v>
      </c>
      <c r="AB279" s="44">
        <f t="shared" si="140"/>
        <v>0</v>
      </c>
      <c r="AC279" s="6">
        <f t="shared" si="141"/>
        <v>0</v>
      </c>
      <c r="AD279" s="4">
        <f t="shared" si="157"/>
        <v>0</v>
      </c>
      <c r="AF279" s="4">
        <f t="shared" si="142"/>
        <v>0</v>
      </c>
      <c r="AG279" s="4">
        <f t="shared" si="143"/>
        <v>0</v>
      </c>
      <c r="AH279" s="4">
        <f t="shared" si="158"/>
        <v>0</v>
      </c>
      <c r="AI279" s="4">
        <f t="shared" si="144"/>
        <v>0</v>
      </c>
      <c r="AJ279" s="4">
        <f t="shared" si="145"/>
        <v>0</v>
      </c>
      <c r="AK279" s="4">
        <f t="shared" si="146"/>
        <v>0</v>
      </c>
      <c r="AL279" s="4">
        <f t="shared" si="147"/>
        <v>0</v>
      </c>
      <c r="AM279" s="4">
        <f t="shared" si="148"/>
        <v>0</v>
      </c>
      <c r="AN279" s="4">
        <f t="shared" si="149"/>
        <v>0</v>
      </c>
      <c r="AO279" s="4">
        <f t="shared" si="150"/>
        <v>0</v>
      </c>
      <c r="AP279" s="4">
        <v>0</v>
      </c>
      <c r="AQ279" s="4">
        <v>0</v>
      </c>
      <c r="AR279" s="4">
        <f t="shared" si="151"/>
        <v>0</v>
      </c>
      <c r="AS279" s="4">
        <f t="shared" si="159"/>
        <v>0</v>
      </c>
      <c r="AT279" s="4">
        <v>0</v>
      </c>
      <c r="AU279" s="4">
        <f t="shared" si="160"/>
        <v>0</v>
      </c>
      <c r="AV279" s="18">
        <f t="shared" si="161"/>
        <v>0</v>
      </c>
      <c r="AW279" s="105"/>
      <c r="AX279" s="103"/>
      <c r="AY279" s="107">
        <f t="shared" si="152"/>
        <v>0</v>
      </c>
      <c r="AZ279" s="7"/>
      <c r="BA279" s="7"/>
      <c r="BB279" s="7"/>
      <c r="BC279" s="7"/>
      <c r="BD279" s="7"/>
      <c r="BE279" s="7"/>
      <c r="BF279" s="7"/>
    </row>
    <row r="280" spans="1:58" x14ac:dyDescent="0.25">
      <c r="A280" s="22" t="s">
        <v>594</v>
      </c>
      <c r="B280" s="23">
        <v>64</v>
      </c>
      <c r="C280" s="22" t="s">
        <v>1773</v>
      </c>
      <c r="D280" s="48">
        <v>640780490</v>
      </c>
      <c r="E280" s="22" t="s">
        <v>1774</v>
      </c>
      <c r="F280" s="22" t="s">
        <v>1529</v>
      </c>
      <c r="I280" s="1" t="s">
        <v>243</v>
      </c>
      <c r="J280" s="33">
        <v>0</v>
      </c>
      <c r="K280" s="33">
        <f t="shared" si="153"/>
        <v>0</v>
      </c>
      <c r="L280" s="33">
        <v>0</v>
      </c>
      <c r="M280" s="33">
        <f t="shared" si="154"/>
        <v>0</v>
      </c>
      <c r="N280" s="32">
        <v>1</v>
      </c>
      <c r="O280" s="33"/>
      <c r="P280" s="33" t="str">
        <f t="shared" si="130"/>
        <v/>
      </c>
      <c r="Q280" s="36">
        <f t="shared" si="131"/>
        <v>0</v>
      </c>
      <c r="R280" s="6">
        <f t="shared" si="132"/>
        <v>0</v>
      </c>
      <c r="S280" s="6">
        <f t="shared" si="133"/>
        <v>0</v>
      </c>
      <c r="T280" s="6">
        <f t="shared" si="155"/>
        <v>0</v>
      </c>
      <c r="U280" s="6">
        <f t="shared" si="134"/>
        <v>0</v>
      </c>
      <c r="V280" s="6">
        <f t="shared" si="135"/>
        <v>0</v>
      </c>
      <c r="W280" s="6">
        <f t="shared" si="136"/>
        <v>0</v>
      </c>
      <c r="X280" s="6">
        <f t="shared" si="137"/>
        <v>0</v>
      </c>
      <c r="Y280" s="6">
        <f t="shared" si="156"/>
        <v>0</v>
      </c>
      <c r="Z280" s="6">
        <f t="shared" si="138"/>
        <v>0</v>
      </c>
      <c r="AA280" s="4">
        <f t="shared" si="139"/>
        <v>0</v>
      </c>
      <c r="AB280" s="44">
        <f t="shared" si="140"/>
        <v>0</v>
      </c>
      <c r="AC280" s="6">
        <f t="shared" si="141"/>
        <v>0</v>
      </c>
      <c r="AD280" s="4">
        <f t="shared" si="157"/>
        <v>0</v>
      </c>
      <c r="AF280" s="4">
        <f t="shared" si="142"/>
        <v>0</v>
      </c>
      <c r="AG280" s="4">
        <f t="shared" si="143"/>
        <v>0</v>
      </c>
      <c r="AH280" s="4">
        <f t="shared" si="158"/>
        <v>0</v>
      </c>
      <c r="AI280" s="4">
        <f t="shared" si="144"/>
        <v>0</v>
      </c>
      <c r="AJ280" s="4">
        <f t="shared" si="145"/>
        <v>0</v>
      </c>
      <c r="AK280" s="4">
        <f t="shared" si="146"/>
        <v>0</v>
      </c>
      <c r="AL280" s="4">
        <f t="shared" si="147"/>
        <v>0</v>
      </c>
      <c r="AM280" s="4">
        <f t="shared" si="148"/>
        <v>0</v>
      </c>
      <c r="AN280" s="4">
        <f t="shared" si="149"/>
        <v>0</v>
      </c>
      <c r="AO280" s="4">
        <f t="shared" si="150"/>
        <v>0</v>
      </c>
      <c r="AP280" s="4">
        <v>0</v>
      </c>
      <c r="AQ280" s="4">
        <v>0</v>
      </c>
      <c r="AR280" s="4">
        <f t="shared" si="151"/>
        <v>0</v>
      </c>
      <c r="AS280" s="4">
        <f t="shared" si="159"/>
        <v>0</v>
      </c>
      <c r="AT280" s="4">
        <v>0</v>
      </c>
      <c r="AU280" s="4">
        <f t="shared" si="160"/>
        <v>0</v>
      </c>
      <c r="AV280" s="18">
        <f t="shared" si="161"/>
        <v>0</v>
      </c>
      <c r="AW280" s="105"/>
      <c r="AX280" s="103"/>
      <c r="AY280" s="107">
        <f t="shared" si="152"/>
        <v>0</v>
      </c>
      <c r="AZ280" s="7"/>
      <c r="BA280" s="7"/>
      <c r="BB280" s="7"/>
      <c r="BC280" s="7"/>
      <c r="BD280" s="7"/>
      <c r="BE280" s="7"/>
      <c r="BF280" s="7"/>
    </row>
    <row r="281" spans="1:58" x14ac:dyDescent="0.25">
      <c r="A281" s="22" t="s">
        <v>594</v>
      </c>
      <c r="B281" s="23">
        <v>64</v>
      </c>
      <c r="C281" s="22" t="s">
        <v>1775</v>
      </c>
      <c r="D281" s="48">
        <v>640780748</v>
      </c>
      <c r="E281" s="22" t="s">
        <v>1776</v>
      </c>
      <c r="F281" s="22" t="s">
        <v>1529</v>
      </c>
      <c r="I281" s="1" t="s">
        <v>242</v>
      </c>
      <c r="J281" s="33">
        <v>0</v>
      </c>
      <c r="K281" s="33">
        <f t="shared" si="153"/>
        <v>0</v>
      </c>
      <c r="L281" s="33">
        <v>0</v>
      </c>
      <c r="M281" s="33">
        <f t="shared" si="154"/>
        <v>0</v>
      </c>
      <c r="N281" s="32">
        <v>1</v>
      </c>
      <c r="O281" s="33"/>
      <c r="P281" s="33" t="str">
        <f t="shared" si="130"/>
        <v/>
      </c>
      <c r="Q281" s="36">
        <f t="shared" si="131"/>
        <v>0</v>
      </c>
      <c r="R281" s="6">
        <f t="shared" si="132"/>
        <v>0</v>
      </c>
      <c r="S281" s="6">
        <f t="shared" si="133"/>
        <v>0</v>
      </c>
      <c r="T281" s="6">
        <f t="shared" si="155"/>
        <v>0</v>
      </c>
      <c r="U281" s="6">
        <f t="shared" si="134"/>
        <v>0</v>
      </c>
      <c r="V281" s="6">
        <f t="shared" si="135"/>
        <v>0</v>
      </c>
      <c r="W281" s="6">
        <f t="shared" si="136"/>
        <v>0</v>
      </c>
      <c r="X281" s="6">
        <f t="shared" si="137"/>
        <v>0</v>
      </c>
      <c r="Y281" s="6">
        <f t="shared" si="156"/>
        <v>0</v>
      </c>
      <c r="Z281" s="6">
        <f t="shared" si="138"/>
        <v>0</v>
      </c>
      <c r="AA281" s="4">
        <f t="shared" si="139"/>
        <v>0</v>
      </c>
      <c r="AB281" s="44">
        <f t="shared" si="140"/>
        <v>0</v>
      </c>
      <c r="AC281" s="6">
        <f t="shared" si="141"/>
        <v>0</v>
      </c>
      <c r="AD281" s="4">
        <f t="shared" si="157"/>
        <v>0</v>
      </c>
      <c r="AF281" s="4">
        <f t="shared" si="142"/>
        <v>0</v>
      </c>
      <c r="AG281" s="4">
        <f t="shared" si="143"/>
        <v>0</v>
      </c>
      <c r="AH281" s="4">
        <f t="shared" si="158"/>
        <v>0</v>
      </c>
      <c r="AI281" s="4">
        <f t="shared" si="144"/>
        <v>0</v>
      </c>
      <c r="AJ281" s="4">
        <f t="shared" si="145"/>
        <v>0</v>
      </c>
      <c r="AK281" s="4">
        <f t="shared" si="146"/>
        <v>0</v>
      </c>
      <c r="AL281" s="4">
        <f t="shared" si="147"/>
        <v>0</v>
      </c>
      <c r="AM281" s="4">
        <f t="shared" si="148"/>
        <v>0</v>
      </c>
      <c r="AN281" s="4">
        <f t="shared" si="149"/>
        <v>0</v>
      </c>
      <c r="AO281" s="4">
        <f t="shared" si="150"/>
        <v>0</v>
      </c>
      <c r="AP281" s="4">
        <v>0</v>
      </c>
      <c r="AQ281" s="4">
        <v>0</v>
      </c>
      <c r="AR281" s="4">
        <f t="shared" si="151"/>
        <v>0</v>
      </c>
      <c r="AS281" s="4">
        <f t="shared" si="159"/>
        <v>0</v>
      </c>
      <c r="AT281" s="4">
        <v>0</v>
      </c>
      <c r="AU281" s="4">
        <f t="shared" si="160"/>
        <v>0</v>
      </c>
      <c r="AV281" s="18">
        <f t="shared" si="161"/>
        <v>0</v>
      </c>
      <c r="AW281" s="105"/>
      <c r="AX281" s="103"/>
      <c r="AY281" s="107">
        <f t="shared" si="152"/>
        <v>0</v>
      </c>
      <c r="AZ281" s="7"/>
      <c r="BA281" s="7"/>
      <c r="BB281" s="7"/>
      <c r="BC281" s="7"/>
      <c r="BD281" s="7"/>
      <c r="BE281" s="7"/>
      <c r="BF281" s="7"/>
    </row>
    <row r="282" spans="1:58" x14ac:dyDescent="0.25">
      <c r="A282" s="22" t="s">
        <v>594</v>
      </c>
      <c r="B282" s="23">
        <v>64</v>
      </c>
      <c r="C282" s="22" t="s">
        <v>1777</v>
      </c>
      <c r="D282" s="48">
        <v>640780938</v>
      </c>
      <c r="E282" s="22" t="s">
        <v>1778</v>
      </c>
      <c r="F282" s="22" t="s">
        <v>1529</v>
      </c>
      <c r="I282" s="1" t="s">
        <v>241</v>
      </c>
      <c r="J282" s="33">
        <v>0</v>
      </c>
      <c r="K282" s="33">
        <f t="shared" si="153"/>
        <v>0</v>
      </c>
      <c r="L282" s="33">
        <v>0</v>
      </c>
      <c r="M282" s="33">
        <f t="shared" si="154"/>
        <v>0</v>
      </c>
      <c r="N282" s="32">
        <v>1</v>
      </c>
      <c r="O282" s="33"/>
      <c r="P282" s="33" t="str">
        <f t="shared" si="130"/>
        <v/>
      </c>
      <c r="Q282" s="36">
        <f t="shared" si="131"/>
        <v>0</v>
      </c>
      <c r="R282" s="6">
        <f t="shared" si="132"/>
        <v>0</v>
      </c>
      <c r="S282" s="6">
        <f t="shared" si="133"/>
        <v>0</v>
      </c>
      <c r="T282" s="6">
        <f t="shared" si="155"/>
        <v>0</v>
      </c>
      <c r="U282" s="6">
        <f t="shared" si="134"/>
        <v>0</v>
      </c>
      <c r="V282" s="6">
        <f t="shared" si="135"/>
        <v>0</v>
      </c>
      <c r="W282" s="6">
        <f t="shared" si="136"/>
        <v>0</v>
      </c>
      <c r="X282" s="6">
        <f t="shared" si="137"/>
        <v>0</v>
      </c>
      <c r="Y282" s="6">
        <f t="shared" si="156"/>
        <v>0</v>
      </c>
      <c r="Z282" s="6">
        <f t="shared" si="138"/>
        <v>0</v>
      </c>
      <c r="AA282" s="4">
        <f t="shared" si="139"/>
        <v>0</v>
      </c>
      <c r="AB282" s="44">
        <f t="shared" si="140"/>
        <v>0</v>
      </c>
      <c r="AC282" s="6">
        <f t="shared" si="141"/>
        <v>0</v>
      </c>
      <c r="AD282" s="4">
        <f t="shared" si="157"/>
        <v>0</v>
      </c>
      <c r="AF282" s="4">
        <f t="shared" si="142"/>
        <v>0</v>
      </c>
      <c r="AG282" s="4">
        <f t="shared" si="143"/>
        <v>0</v>
      </c>
      <c r="AH282" s="4">
        <f t="shared" si="158"/>
        <v>0</v>
      </c>
      <c r="AI282" s="4">
        <f t="shared" si="144"/>
        <v>0</v>
      </c>
      <c r="AJ282" s="4">
        <f t="shared" si="145"/>
        <v>0</v>
      </c>
      <c r="AK282" s="4">
        <f t="shared" si="146"/>
        <v>0</v>
      </c>
      <c r="AL282" s="4">
        <f t="shared" si="147"/>
        <v>0</v>
      </c>
      <c r="AM282" s="4">
        <f t="shared" si="148"/>
        <v>0</v>
      </c>
      <c r="AN282" s="4">
        <f t="shared" si="149"/>
        <v>0</v>
      </c>
      <c r="AO282" s="4">
        <f t="shared" si="150"/>
        <v>0</v>
      </c>
      <c r="AP282" s="4">
        <v>0</v>
      </c>
      <c r="AQ282" s="4">
        <v>0</v>
      </c>
      <c r="AR282" s="4">
        <f t="shared" si="151"/>
        <v>0</v>
      </c>
      <c r="AS282" s="4">
        <f t="shared" si="159"/>
        <v>0</v>
      </c>
      <c r="AT282" s="4">
        <v>0</v>
      </c>
      <c r="AU282" s="4">
        <f t="shared" si="160"/>
        <v>0</v>
      </c>
      <c r="AV282" s="18">
        <f t="shared" si="161"/>
        <v>0</v>
      </c>
      <c r="AW282" s="105"/>
      <c r="AX282" s="103"/>
      <c r="AY282" s="107">
        <f t="shared" si="152"/>
        <v>0</v>
      </c>
      <c r="AZ282" s="7"/>
      <c r="BA282" s="7"/>
      <c r="BB282" s="7"/>
      <c r="BC282" s="7"/>
      <c r="BD282" s="7"/>
      <c r="BE282" s="7"/>
      <c r="BF282" s="7"/>
    </row>
    <row r="283" spans="1:58" x14ac:dyDescent="0.25">
      <c r="A283" s="22" t="s">
        <v>593</v>
      </c>
      <c r="B283" s="23">
        <v>22</v>
      </c>
      <c r="C283" s="22" t="s">
        <v>1779</v>
      </c>
      <c r="D283" s="48">
        <v>220000012</v>
      </c>
      <c r="E283" s="22" t="s">
        <v>878</v>
      </c>
      <c r="F283" s="22" t="s">
        <v>1504</v>
      </c>
      <c r="I283" s="1" t="s">
        <v>471</v>
      </c>
      <c r="J283" s="33">
        <v>63326</v>
      </c>
      <c r="K283" s="33">
        <f t="shared" si="153"/>
        <v>47557.831951419023</v>
      </c>
      <c r="L283" s="33">
        <v>3874</v>
      </c>
      <c r="M283" s="33">
        <f t="shared" si="154"/>
        <v>1</v>
      </c>
      <c r="N283" s="32">
        <v>0</v>
      </c>
      <c r="O283" s="33" t="s">
        <v>11</v>
      </c>
      <c r="P283" s="33" t="str">
        <f t="shared" si="130"/>
        <v/>
      </c>
      <c r="Q283" s="36">
        <f t="shared" si="131"/>
        <v>4.118214285714286</v>
      </c>
      <c r="R283" s="6">
        <f t="shared" si="132"/>
        <v>6.4074522619047611</v>
      </c>
      <c r="S283" s="6">
        <f t="shared" si="133"/>
        <v>0</v>
      </c>
      <c r="T283" s="6">
        <f t="shared" si="155"/>
        <v>2.2892379761904751</v>
      </c>
      <c r="U283" s="6">
        <f t="shared" si="134"/>
        <v>6.4074522619047611</v>
      </c>
      <c r="V283" s="6">
        <f t="shared" si="135"/>
        <v>8.4811607142857142</v>
      </c>
      <c r="W283" s="6">
        <f t="shared" si="136"/>
        <v>10.480619047619047</v>
      </c>
      <c r="X283" s="6">
        <f t="shared" si="137"/>
        <v>0</v>
      </c>
      <c r="Y283" s="6">
        <f t="shared" si="156"/>
        <v>1.9994583333333331</v>
      </c>
      <c r="Z283" s="6">
        <f t="shared" si="138"/>
        <v>10.480619047619047</v>
      </c>
      <c r="AA283" s="4">
        <f t="shared" si="139"/>
        <v>2</v>
      </c>
      <c r="AB283" s="44">
        <f t="shared" si="140"/>
        <v>2</v>
      </c>
      <c r="AC283" s="6">
        <f t="shared" si="141"/>
        <v>0.25</v>
      </c>
      <c r="AD283" s="4">
        <f t="shared" si="157"/>
        <v>0</v>
      </c>
      <c r="AF283" s="4">
        <f t="shared" si="142"/>
        <v>0</v>
      </c>
      <c r="AG283" s="4">
        <f t="shared" si="143"/>
        <v>0</v>
      </c>
      <c r="AH283" s="4">
        <f t="shared" si="158"/>
        <v>0</v>
      </c>
      <c r="AI283" s="4">
        <f t="shared" si="144"/>
        <v>1625358.9630952373</v>
      </c>
      <c r="AJ283" s="4">
        <f t="shared" si="145"/>
        <v>593130.11707499996</v>
      </c>
      <c r="AK283" s="4">
        <f t="shared" si="146"/>
        <v>547699.19999999995</v>
      </c>
      <c r="AL283" s="4">
        <f t="shared" si="147"/>
        <v>84000</v>
      </c>
      <c r="AM283" s="4">
        <f t="shared" si="148"/>
        <v>17939.05</v>
      </c>
      <c r="AN283" s="4">
        <f t="shared" si="149"/>
        <v>45783.636363636368</v>
      </c>
      <c r="AO283" s="4">
        <f t="shared" si="150"/>
        <v>269785.35999999993</v>
      </c>
      <c r="AP283" s="4">
        <v>0</v>
      </c>
      <c r="AQ283" s="4">
        <v>0</v>
      </c>
      <c r="AR283" s="4">
        <f t="shared" si="151"/>
        <v>0</v>
      </c>
      <c r="AS283" s="4">
        <f t="shared" si="159"/>
        <v>3183696.3265338736</v>
      </c>
      <c r="AT283" s="4">
        <v>0</v>
      </c>
      <c r="AU283" s="4">
        <f t="shared" si="160"/>
        <v>3183696.3265338736</v>
      </c>
      <c r="AV283" s="18">
        <f t="shared" si="161"/>
        <v>1</v>
      </c>
      <c r="AW283" s="105"/>
      <c r="AX283" s="103"/>
      <c r="AY283" s="107">
        <f t="shared" si="152"/>
        <v>3183696.3265338736</v>
      </c>
      <c r="AZ283" s="7"/>
      <c r="BA283" s="7"/>
      <c r="BB283" s="7"/>
      <c r="BC283" s="7"/>
      <c r="BD283" s="7"/>
      <c r="BE283" s="7"/>
      <c r="BF283" s="7"/>
    </row>
    <row r="284" spans="1:58" x14ac:dyDescent="0.25">
      <c r="A284" s="22" t="s">
        <v>593</v>
      </c>
      <c r="B284" s="23">
        <v>22</v>
      </c>
      <c r="C284" s="22" t="s">
        <v>1780</v>
      </c>
      <c r="D284" s="48">
        <v>220000095</v>
      </c>
      <c r="E284" s="22" t="s">
        <v>880</v>
      </c>
      <c r="F284" s="22" t="s">
        <v>1504</v>
      </c>
      <c r="I284" s="1" t="s">
        <v>470</v>
      </c>
      <c r="J284" s="33">
        <v>26836</v>
      </c>
      <c r="K284" s="33">
        <f t="shared" si="153"/>
        <v>20153.838522064885</v>
      </c>
      <c r="L284" s="33">
        <v>748</v>
      </c>
      <c r="M284" s="33">
        <f t="shared" si="154"/>
        <v>1</v>
      </c>
      <c r="N284" s="32">
        <v>0</v>
      </c>
      <c r="O284" s="33" t="s">
        <v>11</v>
      </c>
      <c r="P284" s="33" t="str">
        <f t="shared" si="130"/>
        <v/>
      </c>
      <c r="Q284" s="36">
        <f t="shared" si="131"/>
        <v>1.9461904761904765</v>
      </c>
      <c r="R284" s="6">
        <f t="shared" si="132"/>
        <v>2.7814450000000002</v>
      </c>
      <c r="S284" s="6">
        <f t="shared" si="133"/>
        <v>0</v>
      </c>
      <c r="T284" s="6">
        <f t="shared" si="155"/>
        <v>0.8352545238095237</v>
      </c>
      <c r="U284" s="6">
        <f t="shared" si="134"/>
        <v>2.7814450000000002</v>
      </c>
      <c r="V284" s="6">
        <f t="shared" si="135"/>
        <v>3.5941071428571427</v>
      </c>
      <c r="W284" s="6">
        <f t="shared" si="136"/>
        <v>4.0278809523809525</v>
      </c>
      <c r="X284" s="6">
        <f t="shared" si="137"/>
        <v>0</v>
      </c>
      <c r="Y284" s="6">
        <f t="shared" si="156"/>
        <v>0.43377380952380973</v>
      </c>
      <c r="Z284" s="6">
        <f t="shared" si="138"/>
        <v>4.0278809523809525</v>
      </c>
      <c r="AA284" s="4">
        <f t="shared" si="139"/>
        <v>1</v>
      </c>
      <c r="AB284" s="44">
        <f t="shared" si="140"/>
        <v>1</v>
      </c>
      <c r="AC284" s="6">
        <f t="shared" si="141"/>
        <v>0.125</v>
      </c>
      <c r="AD284" s="4">
        <f t="shared" si="157"/>
        <v>0</v>
      </c>
      <c r="AF284" s="4">
        <f t="shared" si="142"/>
        <v>0</v>
      </c>
      <c r="AG284" s="4">
        <f t="shared" si="143"/>
        <v>0</v>
      </c>
      <c r="AH284" s="4">
        <f t="shared" si="158"/>
        <v>0</v>
      </c>
      <c r="AI284" s="4">
        <f t="shared" si="144"/>
        <v>593030.71190476185</v>
      </c>
      <c r="AJ284" s="4">
        <f t="shared" si="145"/>
        <v>128677.00523571436</v>
      </c>
      <c r="AK284" s="4">
        <f t="shared" si="146"/>
        <v>273849.59999999998</v>
      </c>
      <c r="AL284" s="4">
        <f t="shared" si="147"/>
        <v>42000</v>
      </c>
      <c r="AM284" s="4">
        <f t="shared" si="148"/>
        <v>8969.5249999999996</v>
      </c>
      <c r="AN284" s="4">
        <f t="shared" si="149"/>
        <v>8840</v>
      </c>
      <c r="AO284" s="4">
        <f t="shared" si="150"/>
        <v>0</v>
      </c>
      <c r="AP284" s="4">
        <v>0</v>
      </c>
      <c r="AQ284" s="4">
        <v>0</v>
      </c>
      <c r="AR284" s="4">
        <f t="shared" si="151"/>
        <v>0</v>
      </c>
      <c r="AS284" s="4">
        <f t="shared" si="159"/>
        <v>1055366.8421404762</v>
      </c>
      <c r="AT284" s="4">
        <v>0</v>
      </c>
      <c r="AU284" s="4">
        <f t="shared" si="160"/>
        <v>1055366.8421404762</v>
      </c>
      <c r="AV284" s="18">
        <f t="shared" si="161"/>
        <v>1</v>
      </c>
      <c r="AW284" s="105"/>
      <c r="AX284" s="103"/>
      <c r="AY284" s="107">
        <f t="shared" si="152"/>
        <v>1055366.8421404762</v>
      </c>
      <c r="AZ284" s="7"/>
      <c r="BA284" s="7"/>
      <c r="BB284" s="7"/>
      <c r="BC284" s="7"/>
      <c r="BD284" s="7"/>
      <c r="BE284" s="7"/>
      <c r="BF284" s="7"/>
    </row>
    <row r="285" spans="1:58" x14ac:dyDescent="0.25">
      <c r="A285" s="22" t="s">
        <v>593</v>
      </c>
      <c r="B285" s="23">
        <v>22</v>
      </c>
      <c r="C285" s="22" t="s">
        <v>1781</v>
      </c>
      <c r="D285" s="48">
        <v>220000343</v>
      </c>
      <c r="E285" s="22" t="s">
        <v>882</v>
      </c>
      <c r="F285" s="22" t="s">
        <v>1504</v>
      </c>
      <c r="I285" s="1" t="s">
        <v>469</v>
      </c>
      <c r="J285" s="33">
        <v>20781</v>
      </c>
      <c r="K285" s="33">
        <f t="shared" si="153"/>
        <v>15606.532953012013</v>
      </c>
      <c r="L285" s="33">
        <v>501</v>
      </c>
      <c r="M285" s="33">
        <f t="shared" si="154"/>
        <v>1</v>
      </c>
      <c r="N285" s="32">
        <v>0</v>
      </c>
      <c r="O285" s="33" t="s">
        <v>11</v>
      </c>
      <c r="P285" s="33" t="str">
        <f t="shared" si="130"/>
        <v/>
      </c>
      <c r="Q285" s="36">
        <f t="shared" si="131"/>
        <v>1.5857738095238096</v>
      </c>
      <c r="R285" s="6">
        <f t="shared" si="132"/>
        <v>2.2929266071428573</v>
      </c>
      <c r="S285" s="6">
        <f t="shared" si="133"/>
        <v>0</v>
      </c>
      <c r="T285" s="6">
        <f t="shared" si="155"/>
        <v>0.7071527976190477</v>
      </c>
      <c r="U285" s="6">
        <f t="shared" si="134"/>
        <v>2.2929266071428573</v>
      </c>
      <c r="V285" s="6">
        <f t="shared" si="135"/>
        <v>2.7831696428571426</v>
      </c>
      <c r="W285" s="6">
        <f t="shared" si="136"/>
        <v>3.1593095238095237</v>
      </c>
      <c r="X285" s="6">
        <f t="shared" si="137"/>
        <v>0</v>
      </c>
      <c r="Y285" s="6">
        <f t="shared" si="156"/>
        <v>0.37613988095238104</v>
      </c>
      <c r="Z285" s="6">
        <f t="shared" si="138"/>
        <v>3.1593095238095237</v>
      </c>
      <c r="AA285" s="4">
        <f t="shared" si="139"/>
        <v>1</v>
      </c>
      <c r="AB285" s="44">
        <f t="shared" si="140"/>
        <v>1</v>
      </c>
      <c r="AC285" s="6">
        <f t="shared" si="141"/>
        <v>0.125</v>
      </c>
      <c r="AD285" s="4">
        <f t="shared" si="157"/>
        <v>0</v>
      </c>
      <c r="AF285" s="4">
        <f t="shared" si="142"/>
        <v>0</v>
      </c>
      <c r="AG285" s="4">
        <f t="shared" si="143"/>
        <v>0</v>
      </c>
      <c r="AH285" s="4">
        <f t="shared" si="158"/>
        <v>0</v>
      </c>
      <c r="AI285" s="4">
        <f t="shared" si="144"/>
        <v>502078.48630952387</v>
      </c>
      <c r="AJ285" s="4">
        <f t="shared" si="145"/>
        <v>111580.16544107147</v>
      </c>
      <c r="AK285" s="4">
        <f t="shared" si="146"/>
        <v>273849.59999999998</v>
      </c>
      <c r="AL285" s="4">
        <f t="shared" si="147"/>
        <v>42000</v>
      </c>
      <c r="AM285" s="4">
        <f t="shared" si="148"/>
        <v>8969.5249999999996</v>
      </c>
      <c r="AN285" s="4">
        <f t="shared" si="149"/>
        <v>5920.909090909091</v>
      </c>
      <c r="AO285" s="4">
        <f t="shared" si="150"/>
        <v>0</v>
      </c>
      <c r="AP285" s="4">
        <v>0</v>
      </c>
      <c r="AQ285" s="4">
        <v>0</v>
      </c>
      <c r="AR285" s="4">
        <f t="shared" si="151"/>
        <v>0</v>
      </c>
      <c r="AS285" s="4">
        <f t="shared" si="159"/>
        <v>944398.68584150437</v>
      </c>
      <c r="AT285" s="4">
        <v>0</v>
      </c>
      <c r="AU285" s="4">
        <f t="shared" si="160"/>
        <v>944398.68584150437</v>
      </c>
      <c r="AV285" s="18">
        <f t="shared" si="161"/>
        <v>1</v>
      </c>
      <c r="AW285" s="105"/>
      <c r="AX285" s="103"/>
      <c r="AY285" s="107">
        <f t="shared" si="152"/>
        <v>944398.68584150437</v>
      </c>
      <c r="AZ285" s="7"/>
      <c r="BA285" s="7"/>
      <c r="BB285" s="7"/>
      <c r="BC285" s="7"/>
      <c r="BD285" s="7"/>
      <c r="BE285" s="7"/>
      <c r="BF285" s="7"/>
    </row>
    <row r="286" spans="1:58" x14ac:dyDescent="0.25">
      <c r="A286" s="22" t="s">
        <v>593</v>
      </c>
      <c r="B286" s="23">
        <v>22</v>
      </c>
      <c r="C286" s="22" t="s">
        <v>1782</v>
      </c>
      <c r="D286" s="48">
        <v>220000368</v>
      </c>
      <c r="E286" s="22" t="s">
        <v>884</v>
      </c>
      <c r="F286" s="22" t="s">
        <v>1504</v>
      </c>
      <c r="I286" s="1" t="s">
        <v>468</v>
      </c>
      <c r="J286" s="33">
        <v>23185</v>
      </c>
      <c r="K286" s="33">
        <f t="shared" si="153"/>
        <v>17411.937178941509</v>
      </c>
      <c r="L286" s="33">
        <v>721</v>
      </c>
      <c r="M286" s="33">
        <f t="shared" si="154"/>
        <v>1</v>
      </c>
      <c r="N286" s="32">
        <v>0</v>
      </c>
      <c r="O286" s="33" t="s">
        <v>11</v>
      </c>
      <c r="P286" s="33" t="str">
        <f t="shared" si="130"/>
        <v/>
      </c>
      <c r="Q286" s="36">
        <f t="shared" si="131"/>
        <v>1.7288690476190476</v>
      </c>
      <c r="R286" s="6">
        <f t="shared" si="132"/>
        <v>2.5376658928571429</v>
      </c>
      <c r="S286" s="6">
        <f t="shared" si="133"/>
        <v>0</v>
      </c>
      <c r="T286" s="6">
        <f t="shared" si="155"/>
        <v>0.80879684523809536</v>
      </c>
      <c r="U286" s="6">
        <f t="shared" si="134"/>
        <v>2.5376658928571429</v>
      </c>
      <c r="V286" s="6">
        <f t="shared" si="135"/>
        <v>3.1051339285714286</v>
      </c>
      <c r="W286" s="6">
        <f t="shared" si="136"/>
        <v>3.5948809523809522</v>
      </c>
      <c r="X286" s="6">
        <f t="shared" si="137"/>
        <v>0</v>
      </c>
      <c r="Y286" s="6">
        <f t="shared" si="156"/>
        <v>0.48974702380952362</v>
      </c>
      <c r="Z286" s="6">
        <f t="shared" si="138"/>
        <v>3.5948809523809522</v>
      </c>
      <c r="AA286" s="4">
        <f t="shared" si="139"/>
        <v>1</v>
      </c>
      <c r="AB286" s="44">
        <f t="shared" si="140"/>
        <v>1</v>
      </c>
      <c r="AC286" s="6">
        <f t="shared" si="141"/>
        <v>0.125</v>
      </c>
      <c r="AD286" s="4">
        <f t="shared" si="157"/>
        <v>0</v>
      </c>
      <c r="AF286" s="4">
        <f t="shared" si="142"/>
        <v>0</v>
      </c>
      <c r="AG286" s="4">
        <f t="shared" si="143"/>
        <v>0</v>
      </c>
      <c r="AH286" s="4">
        <f t="shared" si="158"/>
        <v>0</v>
      </c>
      <c r="AI286" s="4">
        <f t="shared" si="144"/>
        <v>574245.76011904771</v>
      </c>
      <c r="AJ286" s="4">
        <f t="shared" si="145"/>
        <v>145281.20177678566</v>
      </c>
      <c r="AK286" s="4">
        <f t="shared" si="146"/>
        <v>273849.59999999998</v>
      </c>
      <c r="AL286" s="4">
        <f t="shared" si="147"/>
        <v>42000</v>
      </c>
      <c r="AM286" s="4">
        <f t="shared" si="148"/>
        <v>8969.5249999999996</v>
      </c>
      <c r="AN286" s="4">
        <f t="shared" si="149"/>
        <v>8520.9090909090919</v>
      </c>
      <c r="AO286" s="4">
        <f t="shared" si="150"/>
        <v>0</v>
      </c>
      <c r="AP286" s="4">
        <v>0</v>
      </c>
      <c r="AQ286" s="4">
        <v>0</v>
      </c>
      <c r="AR286" s="4">
        <f t="shared" si="151"/>
        <v>0</v>
      </c>
      <c r="AS286" s="4">
        <f t="shared" si="159"/>
        <v>1052866.9959867424</v>
      </c>
      <c r="AT286" s="4">
        <v>0</v>
      </c>
      <c r="AU286" s="4">
        <f t="shared" si="160"/>
        <v>1052866.9959867424</v>
      </c>
      <c r="AV286" s="18">
        <f t="shared" si="161"/>
        <v>1</v>
      </c>
      <c r="AW286" s="105"/>
      <c r="AX286" s="103"/>
      <c r="AY286" s="107">
        <f t="shared" si="152"/>
        <v>1052866.9959867424</v>
      </c>
      <c r="AZ286" s="7"/>
      <c r="BA286" s="7"/>
      <c r="BB286" s="7"/>
      <c r="BC286" s="7"/>
      <c r="BD286" s="7"/>
      <c r="BE286" s="7"/>
      <c r="BF286" s="7"/>
    </row>
    <row r="287" spans="1:58" x14ac:dyDescent="0.25">
      <c r="A287" s="22" t="s">
        <v>593</v>
      </c>
      <c r="B287" s="23">
        <v>22</v>
      </c>
      <c r="C287" s="22" t="s">
        <v>1783</v>
      </c>
      <c r="D287" s="48">
        <v>220000541</v>
      </c>
      <c r="E287" s="22" t="s">
        <v>886</v>
      </c>
      <c r="F287" s="22" t="s">
        <v>1504</v>
      </c>
      <c r="I287" s="1" t="s">
        <v>467</v>
      </c>
      <c r="J287" s="33">
        <v>14106</v>
      </c>
      <c r="K287" s="33">
        <f t="shared" si="153"/>
        <v>10593.607325691133</v>
      </c>
      <c r="L287" s="33">
        <v>394</v>
      </c>
      <c r="M287" s="33">
        <f t="shared" si="154"/>
        <v>1</v>
      </c>
      <c r="N287" s="32">
        <v>0</v>
      </c>
      <c r="O287" s="33" t="s">
        <v>11</v>
      </c>
      <c r="P287" s="33" t="str">
        <f t="shared" si="130"/>
        <v>Faible activité</v>
      </c>
      <c r="Q287" s="36">
        <f t="shared" si="131"/>
        <v>1.188452380952381</v>
      </c>
      <c r="R287" s="6">
        <f t="shared" si="132"/>
        <v>2</v>
      </c>
      <c r="S287" s="6">
        <f t="shared" si="133"/>
        <v>0</v>
      </c>
      <c r="T287" s="6">
        <f t="shared" si="155"/>
        <v>0.81154761904761896</v>
      </c>
      <c r="U287" s="6">
        <f t="shared" si="134"/>
        <v>2</v>
      </c>
      <c r="V287" s="6">
        <f t="shared" si="135"/>
        <v>1.8891964285714284</v>
      </c>
      <c r="W287" s="6">
        <f t="shared" si="136"/>
        <v>2.3247857142857145</v>
      </c>
      <c r="X287" s="6">
        <f t="shared" si="137"/>
        <v>0</v>
      </c>
      <c r="Y287" s="6">
        <f t="shared" si="156"/>
        <v>0.43558928571428601</v>
      </c>
      <c r="Z287" s="6">
        <f t="shared" si="138"/>
        <v>2.3247857142857145</v>
      </c>
      <c r="AA287" s="4">
        <f t="shared" si="139"/>
        <v>1</v>
      </c>
      <c r="AB287" s="44">
        <f t="shared" si="140"/>
        <v>1</v>
      </c>
      <c r="AC287" s="6">
        <f t="shared" si="141"/>
        <v>0.125</v>
      </c>
      <c r="AD287" s="4">
        <f t="shared" si="157"/>
        <v>0</v>
      </c>
      <c r="AF287" s="4">
        <f t="shared" si="142"/>
        <v>0</v>
      </c>
      <c r="AG287" s="4">
        <f t="shared" si="143"/>
        <v>-100000</v>
      </c>
      <c r="AH287" s="4">
        <f t="shared" si="158"/>
        <v>-100000</v>
      </c>
      <c r="AI287" s="4">
        <f t="shared" si="144"/>
        <v>476198.80952380947</v>
      </c>
      <c r="AJ287" s="4">
        <f t="shared" si="145"/>
        <v>129215.55789642867</v>
      </c>
      <c r="AK287" s="4">
        <f t="shared" si="146"/>
        <v>273849.59999999998</v>
      </c>
      <c r="AL287" s="4">
        <f t="shared" si="147"/>
        <v>42000</v>
      </c>
      <c r="AM287" s="4">
        <f t="shared" si="148"/>
        <v>8969.5249999999996</v>
      </c>
      <c r="AN287" s="4">
        <f t="shared" si="149"/>
        <v>4656.363636363636</v>
      </c>
      <c r="AO287" s="4">
        <f t="shared" si="150"/>
        <v>0</v>
      </c>
      <c r="AP287" s="4">
        <v>0</v>
      </c>
      <c r="AQ287" s="4">
        <v>0</v>
      </c>
      <c r="AR287" s="4">
        <f t="shared" si="151"/>
        <v>0</v>
      </c>
      <c r="AS287" s="4">
        <f t="shared" si="159"/>
        <v>934889.85605660174</v>
      </c>
      <c r="AT287" s="4">
        <v>0</v>
      </c>
      <c r="AU287" s="4">
        <f t="shared" si="160"/>
        <v>934889.85605660174</v>
      </c>
      <c r="AV287" s="18">
        <f t="shared" si="161"/>
        <v>1</v>
      </c>
      <c r="AW287" s="105"/>
      <c r="AX287" s="103"/>
      <c r="AY287" s="107">
        <f t="shared" si="152"/>
        <v>934889.85605660174</v>
      </c>
      <c r="AZ287" s="7"/>
      <c r="BA287" s="7"/>
      <c r="BB287" s="7"/>
      <c r="BC287" s="7"/>
      <c r="BD287" s="7"/>
      <c r="BE287" s="7"/>
      <c r="BF287" s="7"/>
    </row>
    <row r="288" spans="1:58" x14ac:dyDescent="0.25">
      <c r="A288" s="22" t="s">
        <v>593</v>
      </c>
      <c r="B288" s="23">
        <v>29</v>
      </c>
      <c r="C288" s="22" t="s">
        <v>1784</v>
      </c>
      <c r="D288" s="48">
        <v>290000025</v>
      </c>
      <c r="E288" s="22" t="s">
        <v>938</v>
      </c>
      <c r="F288" s="22" t="s">
        <v>1504</v>
      </c>
      <c r="I288" s="1" t="s">
        <v>436</v>
      </c>
      <c r="J288" s="33">
        <v>48438</v>
      </c>
      <c r="K288" s="33">
        <f t="shared" si="153"/>
        <v>36376.942552235014</v>
      </c>
      <c r="L288" s="33">
        <v>1186</v>
      </c>
      <c r="M288" s="33">
        <f t="shared" si="154"/>
        <v>1</v>
      </c>
      <c r="N288" s="32">
        <v>0</v>
      </c>
      <c r="O288" s="33" t="s">
        <v>11</v>
      </c>
      <c r="P288" s="33" t="str">
        <f t="shared" si="130"/>
        <v/>
      </c>
      <c r="Q288" s="36">
        <f t="shared" si="131"/>
        <v>3.2320238095238096</v>
      </c>
      <c r="R288" s="6">
        <f t="shared" si="132"/>
        <v>4.3397084523809522</v>
      </c>
      <c r="S288" s="6">
        <f t="shared" si="133"/>
        <v>0</v>
      </c>
      <c r="T288" s="6">
        <f t="shared" si="155"/>
        <v>1.1076846428571425</v>
      </c>
      <c r="U288" s="6">
        <f t="shared" si="134"/>
        <v>4.3397084523809522</v>
      </c>
      <c r="V288" s="6">
        <f t="shared" si="135"/>
        <v>6.4872321428571427</v>
      </c>
      <c r="W288" s="6">
        <f t="shared" si="136"/>
        <v>6.7968571428571423</v>
      </c>
      <c r="X288" s="6">
        <f t="shared" si="137"/>
        <v>0</v>
      </c>
      <c r="Y288" s="6">
        <f t="shared" si="156"/>
        <v>0.30962499999999959</v>
      </c>
      <c r="Z288" s="6">
        <f t="shared" si="138"/>
        <v>6.7968571428571423</v>
      </c>
      <c r="AA288" s="4">
        <f t="shared" si="139"/>
        <v>1</v>
      </c>
      <c r="AB288" s="44">
        <f t="shared" si="140"/>
        <v>1</v>
      </c>
      <c r="AC288" s="6">
        <f t="shared" si="141"/>
        <v>0.125</v>
      </c>
      <c r="AD288" s="4">
        <f t="shared" si="157"/>
        <v>0</v>
      </c>
      <c r="AF288" s="4">
        <f t="shared" si="142"/>
        <v>0</v>
      </c>
      <c r="AG288" s="4">
        <f t="shared" si="143"/>
        <v>0</v>
      </c>
      <c r="AH288" s="4">
        <f t="shared" si="158"/>
        <v>0</v>
      </c>
      <c r="AI288" s="4">
        <f t="shared" si="144"/>
        <v>786456.09642857115</v>
      </c>
      <c r="AJ288" s="4">
        <f t="shared" si="145"/>
        <v>91848.831974999892</v>
      </c>
      <c r="AK288" s="4">
        <f t="shared" si="146"/>
        <v>273849.59999999998</v>
      </c>
      <c r="AL288" s="4">
        <f t="shared" si="147"/>
        <v>42000</v>
      </c>
      <c r="AM288" s="4">
        <f t="shared" si="148"/>
        <v>8969.5249999999996</v>
      </c>
      <c r="AN288" s="4">
        <f t="shared" si="149"/>
        <v>14016.363636363636</v>
      </c>
      <c r="AO288" s="4">
        <f t="shared" si="150"/>
        <v>0</v>
      </c>
      <c r="AP288" s="4">
        <v>0</v>
      </c>
      <c r="AQ288" s="4">
        <v>0</v>
      </c>
      <c r="AR288" s="4">
        <f t="shared" si="151"/>
        <v>0</v>
      </c>
      <c r="AS288" s="4">
        <f t="shared" si="159"/>
        <v>1217140.4170399343</v>
      </c>
      <c r="AT288" s="4">
        <v>0</v>
      </c>
      <c r="AU288" s="4">
        <f t="shared" si="160"/>
        <v>1217140.4170399343</v>
      </c>
      <c r="AV288" s="18">
        <f t="shared" si="161"/>
        <v>1</v>
      </c>
      <c r="AW288" s="105"/>
      <c r="AX288" s="103"/>
      <c r="AY288" s="107">
        <f t="shared" si="152"/>
        <v>1217140.4170399343</v>
      </c>
      <c r="AZ288" s="7"/>
      <c r="BA288" s="7"/>
      <c r="BB288" s="7"/>
      <c r="BC288" s="7"/>
      <c r="BD288" s="7"/>
      <c r="BE288" s="7"/>
      <c r="BF288" s="7"/>
    </row>
    <row r="289" spans="1:58" x14ac:dyDescent="0.25">
      <c r="A289" s="22" t="s">
        <v>593</v>
      </c>
      <c r="B289" s="23">
        <v>29</v>
      </c>
      <c r="C289" s="22" t="s">
        <v>1785</v>
      </c>
      <c r="D289" s="48">
        <v>290000033</v>
      </c>
      <c r="E289" s="22" t="s">
        <v>940</v>
      </c>
      <c r="F289" s="22" t="s">
        <v>1504</v>
      </c>
      <c r="I289" s="1" t="s">
        <v>435</v>
      </c>
      <c r="J289" s="33">
        <v>31038</v>
      </c>
      <c r="K289" s="33">
        <f t="shared" si="153"/>
        <v>23309.5409169716</v>
      </c>
      <c r="L289" s="33">
        <v>1133</v>
      </c>
      <c r="M289" s="33">
        <f t="shared" si="154"/>
        <v>1</v>
      </c>
      <c r="N289" s="32">
        <v>0</v>
      </c>
      <c r="O289" s="33" t="s">
        <v>11</v>
      </c>
      <c r="P289" s="33" t="str">
        <f t="shared" si="130"/>
        <v/>
      </c>
      <c r="Q289" s="36">
        <f t="shared" si="131"/>
        <v>2.196309523809524</v>
      </c>
      <c r="R289" s="6">
        <f t="shared" si="132"/>
        <v>3.2094202976190473</v>
      </c>
      <c r="S289" s="6">
        <f t="shared" si="133"/>
        <v>0</v>
      </c>
      <c r="T289" s="6">
        <f t="shared" si="155"/>
        <v>1.0131107738095233</v>
      </c>
      <c r="U289" s="6">
        <f t="shared" si="134"/>
        <v>3.2094202976190473</v>
      </c>
      <c r="V289" s="6">
        <f t="shared" si="135"/>
        <v>4.1568750000000003</v>
      </c>
      <c r="W289" s="6">
        <f t="shared" si="136"/>
        <v>4.789565476190476</v>
      </c>
      <c r="X289" s="6">
        <f t="shared" si="137"/>
        <v>0</v>
      </c>
      <c r="Y289" s="6">
        <f t="shared" si="156"/>
        <v>0.63269047619047569</v>
      </c>
      <c r="Z289" s="6">
        <f t="shared" si="138"/>
        <v>4.789565476190476</v>
      </c>
      <c r="AA289" s="4">
        <f t="shared" si="139"/>
        <v>1</v>
      </c>
      <c r="AB289" s="44">
        <f t="shared" si="140"/>
        <v>1</v>
      </c>
      <c r="AC289" s="6">
        <f t="shared" si="141"/>
        <v>0.125</v>
      </c>
      <c r="AD289" s="4">
        <f t="shared" si="157"/>
        <v>0</v>
      </c>
      <c r="AF289" s="4">
        <f t="shared" si="142"/>
        <v>0</v>
      </c>
      <c r="AG289" s="4">
        <f t="shared" si="143"/>
        <v>0</v>
      </c>
      <c r="AH289" s="4">
        <f t="shared" si="158"/>
        <v>0</v>
      </c>
      <c r="AI289" s="4">
        <f t="shared" si="144"/>
        <v>719308.6494047615</v>
      </c>
      <c r="AJ289" s="4">
        <f t="shared" si="145"/>
        <v>187684.71938571415</v>
      </c>
      <c r="AK289" s="4">
        <f t="shared" si="146"/>
        <v>273849.59999999998</v>
      </c>
      <c r="AL289" s="4">
        <f t="shared" si="147"/>
        <v>42000</v>
      </c>
      <c r="AM289" s="4">
        <f t="shared" si="148"/>
        <v>8969.5249999999996</v>
      </c>
      <c r="AN289" s="4">
        <f t="shared" si="149"/>
        <v>13390</v>
      </c>
      <c r="AO289" s="4">
        <f t="shared" si="150"/>
        <v>0</v>
      </c>
      <c r="AP289" s="4">
        <v>0</v>
      </c>
      <c r="AQ289" s="4">
        <v>0</v>
      </c>
      <c r="AR289" s="4">
        <f t="shared" si="151"/>
        <v>0</v>
      </c>
      <c r="AS289" s="4">
        <f t="shared" si="159"/>
        <v>1245202.4937904757</v>
      </c>
      <c r="AT289" s="4">
        <v>0</v>
      </c>
      <c r="AU289" s="4">
        <f t="shared" si="160"/>
        <v>1245202.4937904757</v>
      </c>
      <c r="AV289" s="18">
        <f t="shared" si="161"/>
        <v>1</v>
      </c>
      <c r="AW289" s="105"/>
      <c r="AX289" s="103"/>
      <c r="AY289" s="107">
        <f t="shared" si="152"/>
        <v>1245202.4937904757</v>
      </c>
      <c r="AZ289" s="7"/>
      <c r="BA289" s="7"/>
      <c r="BB289" s="7"/>
      <c r="BC289" s="7"/>
      <c r="BD289" s="7"/>
      <c r="BE289" s="7"/>
      <c r="BF289" s="7"/>
    </row>
    <row r="290" spans="1:58" x14ac:dyDescent="0.25">
      <c r="A290" s="22" t="s">
        <v>593</v>
      </c>
      <c r="B290" s="23">
        <v>29</v>
      </c>
      <c r="C290" s="22" t="s">
        <v>1786</v>
      </c>
      <c r="D290" s="48">
        <v>290000058</v>
      </c>
      <c r="E290" s="22" t="s">
        <v>928</v>
      </c>
      <c r="F290" s="22" t="s">
        <v>1504</v>
      </c>
      <c r="I290" s="1" t="s">
        <v>440</v>
      </c>
      <c r="J290" s="33">
        <v>24238</v>
      </c>
      <c r="K290" s="33">
        <f t="shared" si="153"/>
        <v>18202.74027790314</v>
      </c>
      <c r="L290" s="33">
        <v>0</v>
      </c>
      <c r="M290" s="33">
        <f t="shared" si="154"/>
        <v>1</v>
      </c>
      <c r="N290" s="32">
        <v>0</v>
      </c>
      <c r="O290" s="33" t="s">
        <v>16</v>
      </c>
      <c r="P290" s="33" t="str">
        <f t="shared" si="130"/>
        <v/>
      </c>
      <c r="Q290" s="36">
        <f t="shared" si="131"/>
        <v>1.7915476190476192</v>
      </c>
      <c r="R290" s="6">
        <f t="shared" si="132"/>
        <v>0</v>
      </c>
      <c r="S290" s="6">
        <f t="shared" si="133"/>
        <v>0</v>
      </c>
      <c r="T290" s="6">
        <f t="shared" si="155"/>
        <v>0</v>
      </c>
      <c r="U290" s="6">
        <f t="shared" si="134"/>
        <v>1.7915476190476192</v>
      </c>
      <c r="V290" s="6">
        <f t="shared" si="135"/>
        <v>3.2461607142857143</v>
      </c>
      <c r="W290" s="6">
        <f t="shared" si="136"/>
        <v>0</v>
      </c>
      <c r="X290" s="6">
        <f t="shared" si="137"/>
        <v>0</v>
      </c>
      <c r="Y290" s="6">
        <f t="shared" si="156"/>
        <v>0</v>
      </c>
      <c r="Z290" s="6">
        <f t="shared" si="138"/>
        <v>3.2461607142857143</v>
      </c>
      <c r="AA290" s="4">
        <f t="shared" si="139"/>
        <v>0</v>
      </c>
      <c r="AB290" s="44">
        <f t="shared" si="140"/>
        <v>0</v>
      </c>
      <c r="AC290" s="6">
        <f t="shared" si="141"/>
        <v>0</v>
      </c>
      <c r="AD290" s="4">
        <f t="shared" si="157"/>
        <v>0</v>
      </c>
      <c r="AF290" s="4">
        <f t="shared" si="142"/>
        <v>0</v>
      </c>
      <c r="AG290" s="4">
        <f t="shared" si="143"/>
        <v>0</v>
      </c>
      <c r="AH290" s="4">
        <f t="shared" si="158"/>
        <v>0</v>
      </c>
      <c r="AI290" s="4">
        <f t="shared" si="144"/>
        <v>0</v>
      </c>
      <c r="AJ290" s="4">
        <f t="shared" si="145"/>
        <v>0</v>
      </c>
      <c r="AK290" s="4">
        <f t="shared" si="146"/>
        <v>0</v>
      </c>
      <c r="AL290" s="4">
        <f t="shared" si="147"/>
        <v>0</v>
      </c>
      <c r="AM290" s="4">
        <f t="shared" si="148"/>
        <v>0</v>
      </c>
      <c r="AN290" s="4">
        <f t="shared" si="149"/>
        <v>0</v>
      </c>
      <c r="AO290" s="4">
        <f t="shared" si="150"/>
        <v>0</v>
      </c>
      <c r="AP290" s="4">
        <v>0</v>
      </c>
      <c r="AQ290" s="4">
        <v>0</v>
      </c>
      <c r="AR290" s="4">
        <f t="shared" si="151"/>
        <v>0</v>
      </c>
      <c r="AS290" s="4">
        <f t="shared" si="159"/>
        <v>0</v>
      </c>
      <c r="AT290" s="4">
        <v>0</v>
      </c>
      <c r="AU290" s="4">
        <f t="shared" si="160"/>
        <v>0</v>
      </c>
      <c r="AV290" s="18">
        <f t="shared" si="161"/>
        <v>0</v>
      </c>
      <c r="AW290" s="105"/>
      <c r="AX290" s="103"/>
      <c r="AY290" s="107">
        <f t="shared" si="152"/>
        <v>0</v>
      </c>
      <c r="AZ290" s="7"/>
      <c r="BA290" s="7"/>
      <c r="BB290" s="7"/>
      <c r="BC290" s="7"/>
      <c r="BD290" s="7"/>
      <c r="BE290" s="7"/>
      <c r="BF290" s="7"/>
    </row>
    <row r="291" spans="1:58" x14ac:dyDescent="0.25">
      <c r="A291" s="22" t="s">
        <v>593</v>
      </c>
      <c r="B291" s="23">
        <v>29</v>
      </c>
      <c r="C291" s="22" t="s">
        <v>1787</v>
      </c>
      <c r="D291" s="48">
        <v>290000066</v>
      </c>
      <c r="E291" s="22" t="s">
        <v>938</v>
      </c>
      <c r="F291" s="22" t="s">
        <v>1504</v>
      </c>
      <c r="I291" s="1" t="s">
        <v>436</v>
      </c>
      <c r="J291" s="33">
        <v>6792</v>
      </c>
      <c r="K291" s="33">
        <f t="shared" si="153"/>
        <v>5100.7926383166159</v>
      </c>
      <c r="L291" s="33">
        <v>626</v>
      </c>
      <c r="M291" s="33">
        <f t="shared" si="154"/>
        <v>1</v>
      </c>
      <c r="N291" s="32">
        <v>0</v>
      </c>
      <c r="O291" s="33" t="s">
        <v>11</v>
      </c>
      <c r="P291" s="33" t="str">
        <f t="shared" si="130"/>
        <v>Faible activité</v>
      </c>
      <c r="Q291" s="36">
        <f t="shared" si="131"/>
        <v>1</v>
      </c>
      <c r="R291" s="6">
        <f t="shared" si="132"/>
        <v>2</v>
      </c>
      <c r="S291" s="6">
        <f t="shared" si="133"/>
        <v>0</v>
      </c>
      <c r="T291" s="6">
        <f t="shared" si="155"/>
        <v>1</v>
      </c>
      <c r="U291" s="6">
        <f t="shared" si="134"/>
        <v>2</v>
      </c>
      <c r="V291" s="6">
        <f t="shared" si="135"/>
        <v>1</v>
      </c>
      <c r="W291" s="6">
        <f t="shared" si="136"/>
        <v>2</v>
      </c>
      <c r="X291" s="6">
        <f t="shared" si="137"/>
        <v>0</v>
      </c>
      <c r="Y291" s="6">
        <f t="shared" si="156"/>
        <v>1</v>
      </c>
      <c r="Z291" s="6">
        <f t="shared" si="138"/>
        <v>2</v>
      </c>
      <c r="AA291" s="4">
        <f t="shared" si="139"/>
        <v>1</v>
      </c>
      <c r="AB291" s="44">
        <f t="shared" si="140"/>
        <v>1</v>
      </c>
      <c r="AC291" s="6">
        <f t="shared" si="141"/>
        <v>0.125</v>
      </c>
      <c r="AD291" s="4">
        <f t="shared" si="157"/>
        <v>0</v>
      </c>
      <c r="AF291" s="4">
        <f t="shared" si="142"/>
        <v>0</v>
      </c>
      <c r="AG291" s="4">
        <f t="shared" si="143"/>
        <v>-100000</v>
      </c>
      <c r="AH291" s="4">
        <f t="shared" si="158"/>
        <v>-50000</v>
      </c>
      <c r="AI291" s="4">
        <f t="shared" si="144"/>
        <v>660000</v>
      </c>
      <c r="AJ291" s="4">
        <f t="shared" si="145"/>
        <v>296645.40000000002</v>
      </c>
      <c r="AK291" s="4">
        <f t="shared" si="146"/>
        <v>273849.59999999998</v>
      </c>
      <c r="AL291" s="4">
        <f t="shared" si="147"/>
        <v>42000</v>
      </c>
      <c r="AM291" s="4">
        <f t="shared" si="148"/>
        <v>8969.5249999999996</v>
      </c>
      <c r="AN291" s="4">
        <f t="shared" si="149"/>
        <v>7398.181818181818</v>
      </c>
      <c r="AO291" s="4">
        <f t="shared" si="150"/>
        <v>0</v>
      </c>
      <c r="AP291" s="4">
        <v>0</v>
      </c>
      <c r="AQ291" s="4">
        <v>0</v>
      </c>
      <c r="AR291" s="4">
        <f t="shared" si="151"/>
        <v>0</v>
      </c>
      <c r="AS291" s="4">
        <f t="shared" si="159"/>
        <v>1288862.7068181818</v>
      </c>
      <c r="AT291" s="4">
        <v>0</v>
      </c>
      <c r="AU291" s="4">
        <f t="shared" si="160"/>
        <v>1288862.7068181818</v>
      </c>
      <c r="AV291" s="18">
        <f t="shared" si="161"/>
        <v>1</v>
      </c>
      <c r="AW291" s="105"/>
      <c r="AX291" s="103"/>
      <c r="AY291" s="107">
        <f t="shared" si="152"/>
        <v>1288862.7068181818</v>
      </c>
      <c r="AZ291" s="7"/>
      <c r="BA291" s="7"/>
      <c r="BB291" s="7"/>
      <c r="BC291" s="7"/>
      <c r="BD291" s="7"/>
      <c r="BE291" s="7"/>
      <c r="BF291" s="7"/>
    </row>
    <row r="292" spans="1:58" x14ac:dyDescent="0.25">
      <c r="A292" s="22" t="s">
        <v>593</v>
      </c>
      <c r="B292" s="23">
        <v>29</v>
      </c>
      <c r="C292" s="22" t="s">
        <v>1788</v>
      </c>
      <c r="D292" s="48">
        <v>290000173</v>
      </c>
      <c r="E292" s="22" t="s">
        <v>930</v>
      </c>
      <c r="F292" s="22" t="s">
        <v>1504</v>
      </c>
      <c r="I292" s="1" t="s">
        <v>439</v>
      </c>
      <c r="J292" s="33">
        <v>15791</v>
      </c>
      <c r="K292" s="33">
        <f t="shared" si="153"/>
        <v>11859.042484048539</v>
      </c>
      <c r="L292" s="33">
        <v>0</v>
      </c>
      <c r="M292" s="33">
        <f t="shared" si="154"/>
        <v>1</v>
      </c>
      <c r="N292" s="32">
        <v>0</v>
      </c>
      <c r="O292" s="33" t="s">
        <v>16</v>
      </c>
      <c r="P292" s="33" t="str">
        <f t="shared" si="130"/>
        <v/>
      </c>
      <c r="Q292" s="36">
        <f t="shared" si="131"/>
        <v>1.2887499999999998</v>
      </c>
      <c r="R292" s="6">
        <f t="shared" si="132"/>
        <v>0</v>
      </c>
      <c r="S292" s="6">
        <f t="shared" si="133"/>
        <v>0</v>
      </c>
      <c r="T292" s="6">
        <f t="shared" si="155"/>
        <v>0</v>
      </c>
      <c r="U292" s="6">
        <f t="shared" si="134"/>
        <v>1.2887499999999998</v>
      </c>
      <c r="V292" s="6">
        <f t="shared" si="135"/>
        <v>2.1148660714285716</v>
      </c>
      <c r="W292" s="6">
        <f t="shared" si="136"/>
        <v>0</v>
      </c>
      <c r="X292" s="6">
        <f t="shared" si="137"/>
        <v>0</v>
      </c>
      <c r="Y292" s="6">
        <f t="shared" si="156"/>
        <v>0</v>
      </c>
      <c r="Z292" s="6">
        <f t="shared" si="138"/>
        <v>2.1148660714285716</v>
      </c>
      <c r="AA292" s="4">
        <f t="shared" si="139"/>
        <v>0</v>
      </c>
      <c r="AB292" s="44">
        <f t="shared" si="140"/>
        <v>0</v>
      </c>
      <c r="AC292" s="6">
        <f t="shared" si="141"/>
        <v>0</v>
      </c>
      <c r="AD292" s="4">
        <f t="shared" si="157"/>
        <v>0</v>
      </c>
      <c r="AF292" s="4">
        <f t="shared" si="142"/>
        <v>0</v>
      </c>
      <c r="AG292" s="4">
        <f t="shared" si="143"/>
        <v>0</v>
      </c>
      <c r="AH292" s="4">
        <f t="shared" si="158"/>
        <v>0</v>
      </c>
      <c r="AI292" s="4">
        <f t="shared" si="144"/>
        <v>0</v>
      </c>
      <c r="AJ292" s="4">
        <f t="shared" si="145"/>
        <v>0</v>
      </c>
      <c r="AK292" s="4">
        <f t="shared" si="146"/>
        <v>0</v>
      </c>
      <c r="AL292" s="4">
        <f t="shared" si="147"/>
        <v>0</v>
      </c>
      <c r="AM292" s="4">
        <f t="shared" si="148"/>
        <v>0</v>
      </c>
      <c r="AN292" s="4">
        <f t="shared" si="149"/>
        <v>0</v>
      </c>
      <c r="AO292" s="4">
        <f t="shared" si="150"/>
        <v>0</v>
      </c>
      <c r="AP292" s="4">
        <v>0</v>
      </c>
      <c r="AQ292" s="4">
        <v>0</v>
      </c>
      <c r="AR292" s="4">
        <f t="shared" si="151"/>
        <v>0</v>
      </c>
      <c r="AS292" s="4">
        <f t="shared" si="159"/>
        <v>0</v>
      </c>
      <c r="AT292" s="4">
        <v>0</v>
      </c>
      <c r="AU292" s="4">
        <f t="shared" si="160"/>
        <v>0</v>
      </c>
      <c r="AV292" s="18">
        <f t="shared" si="161"/>
        <v>0</v>
      </c>
      <c r="AW292" s="105"/>
      <c r="AX292" s="103"/>
      <c r="AY292" s="107">
        <f t="shared" si="152"/>
        <v>0</v>
      </c>
      <c r="AZ292" s="7"/>
      <c r="BA292" s="7"/>
      <c r="BB292" s="7"/>
      <c r="BC292" s="7"/>
      <c r="BD292" s="7"/>
      <c r="BE292" s="7"/>
      <c r="BF292" s="7"/>
    </row>
    <row r="293" spans="1:58" x14ac:dyDescent="0.25">
      <c r="A293" s="22" t="s">
        <v>593</v>
      </c>
      <c r="B293" s="23">
        <v>29</v>
      </c>
      <c r="C293" s="22" t="s">
        <v>1789</v>
      </c>
      <c r="D293" s="48">
        <v>290000181</v>
      </c>
      <c r="E293" s="22" t="s">
        <v>932</v>
      </c>
      <c r="F293" s="22" t="s">
        <v>1504</v>
      </c>
      <c r="I293" s="1" t="s">
        <v>438</v>
      </c>
      <c r="J293" s="33">
        <v>13095</v>
      </c>
      <c r="K293" s="33">
        <f t="shared" si="153"/>
        <v>9834.3462306766905</v>
      </c>
      <c r="L293" s="33">
        <v>0</v>
      </c>
      <c r="M293" s="33">
        <f t="shared" si="154"/>
        <v>1</v>
      </c>
      <c r="N293" s="32">
        <v>0</v>
      </c>
      <c r="O293" s="33" t="s">
        <v>16</v>
      </c>
      <c r="P293" s="33" t="str">
        <f t="shared" si="130"/>
        <v/>
      </c>
      <c r="Q293" s="36">
        <f t="shared" si="131"/>
        <v>1.1282738095238094</v>
      </c>
      <c r="R293" s="6">
        <f t="shared" si="132"/>
        <v>0</v>
      </c>
      <c r="S293" s="6">
        <f t="shared" si="133"/>
        <v>0</v>
      </c>
      <c r="T293" s="6">
        <f t="shared" si="155"/>
        <v>0</v>
      </c>
      <c r="U293" s="6">
        <f t="shared" si="134"/>
        <v>1.1282738095238094</v>
      </c>
      <c r="V293" s="6">
        <f t="shared" si="135"/>
        <v>1.7537946428571427</v>
      </c>
      <c r="W293" s="6">
        <f t="shared" si="136"/>
        <v>0</v>
      </c>
      <c r="X293" s="6">
        <f t="shared" si="137"/>
        <v>0</v>
      </c>
      <c r="Y293" s="6">
        <f t="shared" si="156"/>
        <v>0</v>
      </c>
      <c r="Z293" s="6">
        <f t="shared" si="138"/>
        <v>1.7537946428571427</v>
      </c>
      <c r="AA293" s="4">
        <f t="shared" si="139"/>
        <v>0</v>
      </c>
      <c r="AB293" s="44">
        <f t="shared" si="140"/>
        <v>0</v>
      </c>
      <c r="AC293" s="6">
        <f t="shared" si="141"/>
        <v>0</v>
      </c>
      <c r="AD293" s="4">
        <f t="shared" si="157"/>
        <v>0</v>
      </c>
      <c r="AF293" s="4">
        <f t="shared" si="142"/>
        <v>0</v>
      </c>
      <c r="AG293" s="4">
        <f t="shared" si="143"/>
        <v>0</v>
      </c>
      <c r="AH293" s="4">
        <f t="shared" si="158"/>
        <v>0</v>
      </c>
      <c r="AI293" s="4">
        <f t="shared" si="144"/>
        <v>0</v>
      </c>
      <c r="AJ293" s="4">
        <f t="shared" si="145"/>
        <v>0</v>
      </c>
      <c r="AK293" s="4">
        <f t="shared" si="146"/>
        <v>0</v>
      </c>
      <c r="AL293" s="4">
        <f t="shared" si="147"/>
        <v>0</v>
      </c>
      <c r="AM293" s="4">
        <f t="shared" si="148"/>
        <v>0</v>
      </c>
      <c r="AN293" s="4">
        <f t="shared" si="149"/>
        <v>0</v>
      </c>
      <c r="AO293" s="4">
        <f t="shared" si="150"/>
        <v>0</v>
      </c>
      <c r="AP293" s="4">
        <v>0</v>
      </c>
      <c r="AQ293" s="4">
        <v>0</v>
      </c>
      <c r="AR293" s="4">
        <f t="shared" si="151"/>
        <v>0</v>
      </c>
      <c r="AS293" s="4">
        <f t="shared" si="159"/>
        <v>0</v>
      </c>
      <c r="AT293" s="4">
        <v>0</v>
      </c>
      <c r="AU293" s="4">
        <f t="shared" si="160"/>
        <v>0</v>
      </c>
      <c r="AV293" s="18">
        <f t="shared" si="161"/>
        <v>0</v>
      </c>
      <c r="AW293" s="105"/>
      <c r="AX293" s="103"/>
      <c r="AY293" s="107">
        <f t="shared" si="152"/>
        <v>0</v>
      </c>
      <c r="AZ293" s="7"/>
      <c r="BA293" s="7"/>
      <c r="BB293" s="7"/>
      <c r="BC293" s="7"/>
      <c r="BD293" s="7"/>
      <c r="BE293" s="7"/>
      <c r="BF293" s="7"/>
    </row>
    <row r="294" spans="1:58" x14ac:dyDescent="0.25">
      <c r="A294" s="22" t="s">
        <v>593</v>
      </c>
      <c r="B294" s="23">
        <v>29</v>
      </c>
      <c r="C294" s="22" t="s">
        <v>1790</v>
      </c>
      <c r="D294" s="48">
        <v>290000256</v>
      </c>
      <c r="E294" s="22" t="s">
        <v>928</v>
      </c>
      <c r="F294" s="22" t="s">
        <v>1504</v>
      </c>
      <c r="I294" s="1" t="s">
        <v>440</v>
      </c>
      <c r="J294" s="33">
        <v>12042</v>
      </c>
      <c r="K294" s="33">
        <f t="shared" si="153"/>
        <v>9043.5431317150596</v>
      </c>
      <c r="L294" s="33">
        <v>566</v>
      </c>
      <c r="M294" s="33">
        <f t="shared" si="154"/>
        <v>1</v>
      </c>
      <c r="N294" s="32">
        <v>0</v>
      </c>
      <c r="O294" s="33" t="s">
        <v>11</v>
      </c>
      <c r="P294" s="33" t="str">
        <f t="shared" si="130"/>
        <v>Faible activité</v>
      </c>
      <c r="Q294" s="36">
        <f t="shared" si="131"/>
        <v>1.0655952380952383</v>
      </c>
      <c r="R294" s="6">
        <f t="shared" si="132"/>
        <v>2</v>
      </c>
      <c r="S294" s="6">
        <f t="shared" si="133"/>
        <v>0</v>
      </c>
      <c r="T294" s="6">
        <f t="shared" si="155"/>
        <v>0.93440476190476174</v>
      </c>
      <c r="U294" s="6">
        <f t="shared" si="134"/>
        <v>2</v>
      </c>
      <c r="V294" s="6">
        <f t="shared" si="135"/>
        <v>1.6127678571428572</v>
      </c>
      <c r="W294" s="6">
        <f t="shared" si="136"/>
        <v>2.2193333333333336</v>
      </c>
      <c r="X294" s="6">
        <f t="shared" si="137"/>
        <v>0</v>
      </c>
      <c r="Y294" s="6">
        <f t="shared" si="156"/>
        <v>0.6065654761904764</v>
      </c>
      <c r="Z294" s="6">
        <f t="shared" si="138"/>
        <v>2.2193333333333336</v>
      </c>
      <c r="AA294" s="4">
        <f t="shared" si="139"/>
        <v>1</v>
      </c>
      <c r="AB294" s="44">
        <f t="shared" si="140"/>
        <v>1</v>
      </c>
      <c r="AC294" s="6">
        <f t="shared" si="141"/>
        <v>0.125</v>
      </c>
      <c r="AD294" s="4">
        <f t="shared" si="157"/>
        <v>0</v>
      </c>
      <c r="AF294" s="4">
        <f t="shared" si="142"/>
        <v>0</v>
      </c>
      <c r="AG294" s="4">
        <f t="shared" si="143"/>
        <v>-100000</v>
      </c>
      <c r="AH294" s="4">
        <f t="shared" si="158"/>
        <v>-100000</v>
      </c>
      <c r="AI294" s="4">
        <f t="shared" si="144"/>
        <v>563427.38095238083</v>
      </c>
      <c r="AJ294" s="4">
        <f t="shared" si="145"/>
        <v>179934.85831071436</v>
      </c>
      <c r="AK294" s="4">
        <f t="shared" si="146"/>
        <v>273849.59999999998</v>
      </c>
      <c r="AL294" s="4">
        <f t="shared" si="147"/>
        <v>42000</v>
      </c>
      <c r="AM294" s="4">
        <f t="shared" si="148"/>
        <v>8969.5249999999996</v>
      </c>
      <c r="AN294" s="4">
        <f t="shared" si="149"/>
        <v>6689.090909090909</v>
      </c>
      <c r="AO294" s="4">
        <f t="shared" si="150"/>
        <v>0</v>
      </c>
      <c r="AP294" s="4">
        <v>0</v>
      </c>
      <c r="AQ294" s="4">
        <v>0</v>
      </c>
      <c r="AR294" s="4">
        <f t="shared" si="151"/>
        <v>0</v>
      </c>
      <c r="AS294" s="4">
        <f t="shared" si="159"/>
        <v>1074870.4551721858</v>
      </c>
      <c r="AT294" s="4">
        <v>0</v>
      </c>
      <c r="AU294" s="4">
        <f t="shared" si="160"/>
        <v>1074870.4551721858</v>
      </c>
      <c r="AV294" s="18">
        <f t="shared" si="161"/>
        <v>1</v>
      </c>
      <c r="AW294" s="105"/>
      <c r="AX294" s="103"/>
      <c r="AY294" s="107">
        <f t="shared" si="152"/>
        <v>1074870.4551721858</v>
      </c>
      <c r="AZ294" s="7"/>
      <c r="BA294" s="7"/>
      <c r="BB294" s="7"/>
      <c r="BC294" s="7"/>
      <c r="BD294" s="7"/>
      <c r="BE294" s="7"/>
      <c r="BF294" s="7"/>
    </row>
    <row r="295" spans="1:58" x14ac:dyDescent="0.25">
      <c r="A295" s="22" t="s">
        <v>593</v>
      </c>
      <c r="B295" s="23">
        <v>29</v>
      </c>
      <c r="C295" s="22" t="s">
        <v>638</v>
      </c>
      <c r="D295" s="48">
        <v>290000728</v>
      </c>
      <c r="E295" s="22" t="s">
        <v>1664</v>
      </c>
      <c r="F295" s="22" t="s">
        <v>1504</v>
      </c>
      <c r="I295" s="1" t="s">
        <v>165</v>
      </c>
      <c r="J295" s="33">
        <v>18862</v>
      </c>
      <c r="K295" s="33">
        <f t="shared" si="153"/>
        <v>14165.363772663135</v>
      </c>
      <c r="L295" s="33">
        <v>0</v>
      </c>
      <c r="M295" s="33">
        <f t="shared" si="154"/>
        <v>1</v>
      </c>
      <c r="N295" s="32">
        <v>0</v>
      </c>
      <c r="O295" s="33" t="s">
        <v>16</v>
      </c>
      <c r="P295" s="33" t="str">
        <f t="shared" si="130"/>
        <v/>
      </c>
      <c r="Q295" s="36">
        <f t="shared" si="131"/>
        <v>1.4715476190476191</v>
      </c>
      <c r="R295" s="6">
        <f t="shared" si="132"/>
        <v>0</v>
      </c>
      <c r="S295" s="6">
        <f t="shared" si="133"/>
        <v>0</v>
      </c>
      <c r="T295" s="6">
        <f t="shared" si="155"/>
        <v>0</v>
      </c>
      <c r="U295" s="6">
        <f t="shared" si="134"/>
        <v>1.4715476190476191</v>
      </c>
      <c r="V295" s="6">
        <f t="shared" si="135"/>
        <v>2.5261607142857141</v>
      </c>
      <c r="W295" s="6">
        <f t="shared" si="136"/>
        <v>0</v>
      </c>
      <c r="X295" s="6">
        <f t="shared" si="137"/>
        <v>0</v>
      </c>
      <c r="Y295" s="6">
        <f t="shared" si="156"/>
        <v>0</v>
      </c>
      <c r="Z295" s="6">
        <f t="shared" si="138"/>
        <v>2.5261607142857141</v>
      </c>
      <c r="AA295" s="4">
        <f t="shared" si="139"/>
        <v>0</v>
      </c>
      <c r="AB295" s="44">
        <f t="shared" si="140"/>
        <v>0</v>
      </c>
      <c r="AC295" s="6">
        <f t="shared" si="141"/>
        <v>0</v>
      </c>
      <c r="AD295" s="4">
        <f t="shared" si="157"/>
        <v>0</v>
      </c>
      <c r="AF295" s="4">
        <f t="shared" si="142"/>
        <v>0</v>
      </c>
      <c r="AG295" s="4">
        <f t="shared" si="143"/>
        <v>0</v>
      </c>
      <c r="AH295" s="4">
        <f t="shared" si="158"/>
        <v>0</v>
      </c>
      <c r="AI295" s="4">
        <f t="shared" si="144"/>
        <v>0</v>
      </c>
      <c r="AJ295" s="4">
        <f t="shared" si="145"/>
        <v>0</v>
      </c>
      <c r="AK295" s="4">
        <f t="shared" si="146"/>
        <v>0</v>
      </c>
      <c r="AL295" s="4">
        <f t="shared" si="147"/>
        <v>0</v>
      </c>
      <c r="AM295" s="4">
        <f t="shared" si="148"/>
        <v>0</v>
      </c>
      <c r="AN295" s="4">
        <f t="shared" si="149"/>
        <v>0</v>
      </c>
      <c r="AO295" s="4">
        <f t="shared" si="150"/>
        <v>0</v>
      </c>
      <c r="AP295" s="4">
        <v>0</v>
      </c>
      <c r="AQ295" s="4">
        <v>0</v>
      </c>
      <c r="AR295" s="4">
        <f t="shared" si="151"/>
        <v>0</v>
      </c>
      <c r="AS295" s="4">
        <f t="shared" si="159"/>
        <v>0</v>
      </c>
      <c r="AT295" s="4">
        <v>0</v>
      </c>
      <c r="AU295" s="4">
        <f t="shared" si="160"/>
        <v>0</v>
      </c>
      <c r="AV295" s="18">
        <f t="shared" si="161"/>
        <v>0</v>
      </c>
      <c r="AW295" s="105"/>
      <c r="AX295" s="103"/>
      <c r="AY295" s="107">
        <f t="shared" si="152"/>
        <v>0</v>
      </c>
      <c r="AZ295" s="7"/>
      <c r="BA295" s="7"/>
      <c r="BB295" s="7"/>
      <c r="BC295" s="7"/>
      <c r="BD295" s="7"/>
      <c r="BE295" s="7"/>
      <c r="BF295" s="7"/>
    </row>
    <row r="296" spans="1:58" x14ac:dyDescent="0.25">
      <c r="A296" s="22" t="s">
        <v>593</v>
      </c>
      <c r="B296" s="23">
        <v>29</v>
      </c>
      <c r="C296" s="22" t="s">
        <v>637</v>
      </c>
      <c r="D296" s="48">
        <v>290000785</v>
      </c>
      <c r="E296" s="22" t="s">
        <v>1791</v>
      </c>
      <c r="F296" s="22" t="s">
        <v>1559</v>
      </c>
      <c r="I296" s="1" t="s">
        <v>466</v>
      </c>
      <c r="J296" s="33">
        <v>15715</v>
      </c>
      <c r="K296" s="33">
        <f t="shared" si="153"/>
        <v>11801.966476906009</v>
      </c>
      <c r="L296" s="33">
        <v>565</v>
      </c>
      <c r="M296" s="33">
        <f t="shared" si="154"/>
        <v>1</v>
      </c>
      <c r="N296" s="32">
        <v>0</v>
      </c>
      <c r="O296" s="33" t="s">
        <v>11</v>
      </c>
      <c r="P296" s="33" t="str">
        <f t="shared" si="130"/>
        <v>Faible activité</v>
      </c>
      <c r="Q296" s="36">
        <f t="shared" si="131"/>
        <v>1.2842261904761905</v>
      </c>
      <c r="R296" s="6">
        <f t="shared" si="132"/>
        <v>2</v>
      </c>
      <c r="S296" s="6">
        <f t="shared" si="133"/>
        <v>0</v>
      </c>
      <c r="T296" s="6">
        <f t="shared" si="155"/>
        <v>0.71577380952380953</v>
      </c>
      <c r="U296" s="6">
        <f t="shared" si="134"/>
        <v>2</v>
      </c>
      <c r="V296" s="6">
        <f t="shared" si="135"/>
        <v>2.1046874999999998</v>
      </c>
      <c r="W296" s="6">
        <f t="shared" si="136"/>
        <v>2.6339880952380952</v>
      </c>
      <c r="X296" s="6">
        <f t="shared" si="137"/>
        <v>0</v>
      </c>
      <c r="Y296" s="6">
        <f t="shared" si="156"/>
        <v>0.52930059523809536</v>
      </c>
      <c r="Z296" s="6">
        <f t="shared" si="138"/>
        <v>2.6339880952380952</v>
      </c>
      <c r="AA296" s="4">
        <f t="shared" si="139"/>
        <v>1</v>
      </c>
      <c r="AB296" s="44">
        <f t="shared" si="140"/>
        <v>1</v>
      </c>
      <c r="AC296" s="6">
        <f t="shared" si="141"/>
        <v>0.125</v>
      </c>
      <c r="AD296" s="4">
        <f t="shared" si="157"/>
        <v>0</v>
      </c>
      <c r="AF296" s="4">
        <f t="shared" si="142"/>
        <v>0</v>
      </c>
      <c r="AG296" s="4">
        <f t="shared" si="143"/>
        <v>-100000</v>
      </c>
      <c r="AH296" s="4">
        <f t="shared" si="158"/>
        <v>-100000</v>
      </c>
      <c r="AI296" s="4">
        <f t="shared" si="144"/>
        <v>408199.40476190479</v>
      </c>
      <c r="AJ296" s="4">
        <f t="shared" si="145"/>
        <v>157014.58679464291</v>
      </c>
      <c r="AK296" s="4">
        <f t="shared" si="146"/>
        <v>273849.59999999998</v>
      </c>
      <c r="AL296" s="4">
        <f t="shared" si="147"/>
        <v>42000</v>
      </c>
      <c r="AM296" s="4">
        <f t="shared" si="148"/>
        <v>8969.5249999999996</v>
      </c>
      <c r="AN296" s="4">
        <f t="shared" si="149"/>
        <v>6677.272727272727</v>
      </c>
      <c r="AO296" s="4">
        <f t="shared" si="150"/>
        <v>0</v>
      </c>
      <c r="AP296" s="4">
        <v>0</v>
      </c>
      <c r="AQ296" s="4">
        <v>0</v>
      </c>
      <c r="AR296" s="4">
        <f t="shared" si="151"/>
        <v>0</v>
      </c>
      <c r="AS296" s="4">
        <f t="shared" si="159"/>
        <v>896710.3892838204</v>
      </c>
      <c r="AT296" s="4">
        <v>0</v>
      </c>
      <c r="AU296" s="4">
        <f t="shared" si="160"/>
        <v>896710.3892838204</v>
      </c>
      <c r="AV296" s="18">
        <f t="shared" si="161"/>
        <v>1</v>
      </c>
      <c r="AW296" s="105"/>
      <c r="AX296" s="103"/>
      <c r="AY296" s="107">
        <f t="shared" si="152"/>
        <v>896710.3892838204</v>
      </c>
      <c r="AZ296" s="7"/>
      <c r="BA296" s="7"/>
      <c r="BB296" s="7"/>
      <c r="BC296" s="7"/>
      <c r="BD296" s="7"/>
      <c r="BE296" s="7"/>
      <c r="BF296" s="7"/>
    </row>
    <row r="297" spans="1:58" x14ac:dyDescent="0.25">
      <c r="A297" s="22" t="s">
        <v>593</v>
      </c>
      <c r="B297" s="23">
        <v>29</v>
      </c>
      <c r="C297" s="22" t="s">
        <v>1792</v>
      </c>
      <c r="D297" s="48">
        <v>290000934</v>
      </c>
      <c r="E297" s="22" t="s">
        <v>934</v>
      </c>
      <c r="F297" s="22" t="s">
        <v>1504</v>
      </c>
      <c r="I297" s="1" t="s">
        <v>437</v>
      </c>
      <c r="J297" s="33">
        <v>19736</v>
      </c>
      <c r="K297" s="33">
        <f t="shared" si="153"/>
        <v>14821.737854802228</v>
      </c>
      <c r="L297" s="33">
        <v>833</v>
      </c>
      <c r="M297" s="33">
        <f t="shared" si="154"/>
        <v>1</v>
      </c>
      <c r="N297" s="32">
        <v>0</v>
      </c>
      <c r="O297" s="33" t="s">
        <v>11</v>
      </c>
      <c r="P297" s="33" t="str">
        <f t="shared" si="130"/>
        <v/>
      </c>
      <c r="Q297" s="36">
        <f t="shared" si="131"/>
        <v>1.5235714285714286</v>
      </c>
      <c r="R297" s="6">
        <f t="shared" si="132"/>
        <v>2.364644107142857</v>
      </c>
      <c r="S297" s="6">
        <f t="shared" si="133"/>
        <v>0</v>
      </c>
      <c r="T297" s="6">
        <f t="shared" si="155"/>
        <v>0.84107267857142842</v>
      </c>
      <c r="U297" s="6">
        <f t="shared" si="134"/>
        <v>2.364644107142857</v>
      </c>
      <c r="V297" s="6">
        <f t="shared" si="135"/>
        <v>2.6432142857142855</v>
      </c>
      <c r="W297" s="6">
        <f t="shared" si="136"/>
        <v>3.2881488095238094</v>
      </c>
      <c r="X297" s="6">
        <f t="shared" si="137"/>
        <v>0</v>
      </c>
      <c r="Y297" s="6">
        <f t="shared" si="156"/>
        <v>0.64493452380952387</v>
      </c>
      <c r="Z297" s="6">
        <f t="shared" si="138"/>
        <v>3.2881488095238094</v>
      </c>
      <c r="AA297" s="4">
        <f t="shared" si="139"/>
        <v>1</v>
      </c>
      <c r="AB297" s="44">
        <f t="shared" si="140"/>
        <v>1</v>
      </c>
      <c r="AC297" s="6">
        <f t="shared" si="141"/>
        <v>0.125</v>
      </c>
      <c r="AD297" s="4">
        <f t="shared" si="157"/>
        <v>0</v>
      </c>
      <c r="AF297" s="4">
        <f t="shared" si="142"/>
        <v>0</v>
      </c>
      <c r="AG297" s="4">
        <f t="shared" si="143"/>
        <v>0</v>
      </c>
      <c r="AH297" s="4">
        <f t="shared" si="158"/>
        <v>0</v>
      </c>
      <c r="AI297" s="4">
        <f t="shared" si="144"/>
        <v>597161.60178571416</v>
      </c>
      <c r="AJ297" s="4">
        <f t="shared" si="145"/>
        <v>191316.85978928575</v>
      </c>
      <c r="AK297" s="4">
        <f t="shared" si="146"/>
        <v>273849.59999999998</v>
      </c>
      <c r="AL297" s="4">
        <f t="shared" si="147"/>
        <v>42000</v>
      </c>
      <c r="AM297" s="4">
        <f t="shared" si="148"/>
        <v>8969.5249999999996</v>
      </c>
      <c r="AN297" s="4">
        <f t="shared" si="149"/>
        <v>9844.545454545454</v>
      </c>
      <c r="AO297" s="4">
        <f t="shared" si="150"/>
        <v>0</v>
      </c>
      <c r="AP297" s="4">
        <v>0</v>
      </c>
      <c r="AQ297" s="4">
        <v>0</v>
      </c>
      <c r="AR297" s="4">
        <f t="shared" si="151"/>
        <v>0</v>
      </c>
      <c r="AS297" s="4">
        <f t="shared" si="159"/>
        <v>1123142.132029545</v>
      </c>
      <c r="AT297" s="4">
        <v>0</v>
      </c>
      <c r="AU297" s="4">
        <f t="shared" si="160"/>
        <v>1123142.132029545</v>
      </c>
      <c r="AV297" s="18">
        <f t="shared" si="161"/>
        <v>1</v>
      </c>
      <c r="AW297" s="105"/>
      <c r="AX297" s="103"/>
      <c r="AY297" s="107">
        <f t="shared" si="152"/>
        <v>1123142.132029545</v>
      </c>
      <c r="AZ297" s="7"/>
      <c r="BA297" s="7"/>
      <c r="BB297" s="7"/>
      <c r="BC297" s="7"/>
      <c r="BD297" s="7"/>
      <c r="BE297" s="7"/>
      <c r="BF297" s="7"/>
    </row>
    <row r="298" spans="1:58" x14ac:dyDescent="0.25">
      <c r="A298" s="22" t="s">
        <v>593</v>
      </c>
      <c r="B298" s="23">
        <v>29</v>
      </c>
      <c r="C298" s="22" t="s">
        <v>1793</v>
      </c>
      <c r="D298" s="48">
        <v>290004324</v>
      </c>
      <c r="E298" s="22" t="s">
        <v>928</v>
      </c>
      <c r="F298" s="22" t="s">
        <v>1504</v>
      </c>
      <c r="I298" s="1" t="s">
        <v>440</v>
      </c>
      <c r="J298" s="33">
        <v>40527</v>
      </c>
      <c r="K298" s="33">
        <f t="shared" si="153"/>
        <v>30435.780808754047</v>
      </c>
      <c r="L298" s="33">
        <v>6029</v>
      </c>
      <c r="M298" s="33">
        <f t="shared" si="154"/>
        <v>1</v>
      </c>
      <c r="N298" s="32">
        <v>0</v>
      </c>
      <c r="O298" s="33" t="s">
        <v>11</v>
      </c>
      <c r="P298" s="33" t="str">
        <f t="shared" si="130"/>
        <v/>
      </c>
      <c r="Q298" s="36">
        <f t="shared" si="131"/>
        <v>2.7611309523809524</v>
      </c>
      <c r="R298" s="6">
        <f t="shared" si="132"/>
        <v>5.8529049404761899</v>
      </c>
      <c r="S298" s="6">
        <f t="shared" si="133"/>
        <v>0</v>
      </c>
      <c r="T298" s="6">
        <f t="shared" si="155"/>
        <v>3.0917739880952375</v>
      </c>
      <c r="U298" s="6">
        <f t="shared" si="134"/>
        <v>5.8529049404761899</v>
      </c>
      <c r="V298" s="6">
        <f t="shared" si="135"/>
        <v>5.4277232142857139</v>
      </c>
      <c r="W298" s="6">
        <f t="shared" si="136"/>
        <v>9.5055833333333339</v>
      </c>
      <c r="X298" s="6">
        <f t="shared" si="137"/>
        <v>0</v>
      </c>
      <c r="Y298" s="6">
        <f t="shared" si="156"/>
        <v>4.07786011904762</v>
      </c>
      <c r="Z298" s="6">
        <f t="shared" si="138"/>
        <v>9.5055833333333339</v>
      </c>
      <c r="AA298" s="4">
        <f t="shared" si="139"/>
        <v>3</v>
      </c>
      <c r="AB298" s="44">
        <f t="shared" si="140"/>
        <v>3</v>
      </c>
      <c r="AC298" s="6">
        <f t="shared" si="141"/>
        <v>0.375</v>
      </c>
      <c r="AD298" s="4">
        <f t="shared" si="157"/>
        <v>1</v>
      </c>
      <c r="AF298" s="4">
        <f t="shared" si="142"/>
        <v>0</v>
      </c>
      <c r="AG298" s="4">
        <f t="shared" si="143"/>
        <v>0</v>
      </c>
      <c r="AH298" s="4">
        <f t="shared" si="158"/>
        <v>0</v>
      </c>
      <c r="AI298" s="4">
        <f t="shared" si="144"/>
        <v>2195159.5315476186</v>
      </c>
      <c r="AJ298" s="4">
        <f t="shared" si="145"/>
        <v>1209678.446158929</v>
      </c>
      <c r="AK298" s="4">
        <f t="shared" si="146"/>
        <v>821548.79999999993</v>
      </c>
      <c r="AL298" s="4">
        <f t="shared" si="147"/>
        <v>126000</v>
      </c>
      <c r="AM298" s="4">
        <f t="shared" si="148"/>
        <v>26908.574999999997</v>
      </c>
      <c r="AN298" s="4">
        <f t="shared" si="149"/>
        <v>71251.818181818177</v>
      </c>
      <c r="AO298" s="4">
        <f t="shared" si="150"/>
        <v>419859.55999999994</v>
      </c>
      <c r="AP298" s="4">
        <v>0</v>
      </c>
      <c r="AQ298" s="4">
        <v>0</v>
      </c>
      <c r="AR298" s="4">
        <f t="shared" si="151"/>
        <v>743842.96960682434</v>
      </c>
      <c r="AS298" s="4">
        <f t="shared" si="159"/>
        <v>5614249.70049519</v>
      </c>
      <c r="AT298" s="4">
        <v>0</v>
      </c>
      <c r="AU298" s="4">
        <f t="shared" si="160"/>
        <v>5614249.70049519</v>
      </c>
      <c r="AV298" s="18">
        <f t="shared" si="161"/>
        <v>1</v>
      </c>
      <c r="AW298" s="105"/>
      <c r="AX298" s="103"/>
      <c r="AY298" s="107">
        <f t="shared" si="152"/>
        <v>5614249.70049519</v>
      </c>
      <c r="AZ298" s="7"/>
      <c r="BA298" s="7"/>
      <c r="BB298" s="7"/>
      <c r="BC298" s="7"/>
      <c r="BD298" s="7"/>
      <c r="BE298" s="7"/>
      <c r="BF298" s="7"/>
    </row>
    <row r="299" spans="1:58" x14ac:dyDescent="0.25">
      <c r="A299" s="22" t="s">
        <v>593</v>
      </c>
      <c r="B299" s="23">
        <v>29</v>
      </c>
      <c r="C299" s="22" t="s">
        <v>1794</v>
      </c>
      <c r="D299" s="48">
        <v>290019777</v>
      </c>
      <c r="E299" s="22" t="s">
        <v>1795</v>
      </c>
      <c r="F299" s="22" t="s">
        <v>1529</v>
      </c>
      <c r="I299" s="1" t="s">
        <v>434</v>
      </c>
      <c r="J299" s="33">
        <v>0</v>
      </c>
      <c r="K299" s="33">
        <f t="shared" si="153"/>
        <v>0</v>
      </c>
      <c r="L299" s="33">
        <v>0</v>
      </c>
      <c r="M299" s="33">
        <f t="shared" si="154"/>
        <v>0</v>
      </c>
      <c r="N299" s="32">
        <v>1</v>
      </c>
      <c r="O299" s="33"/>
      <c r="P299" s="33" t="str">
        <f t="shared" si="130"/>
        <v/>
      </c>
      <c r="Q299" s="36">
        <f t="shared" si="131"/>
        <v>0</v>
      </c>
      <c r="R299" s="6">
        <f t="shared" si="132"/>
        <v>0</v>
      </c>
      <c r="S299" s="6">
        <f t="shared" si="133"/>
        <v>0</v>
      </c>
      <c r="T299" s="6">
        <f t="shared" si="155"/>
        <v>0</v>
      </c>
      <c r="U299" s="6">
        <f t="shared" si="134"/>
        <v>0</v>
      </c>
      <c r="V299" s="6">
        <f t="shared" si="135"/>
        <v>0</v>
      </c>
      <c r="W299" s="6">
        <f t="shared" si="136"/>
        <v>0</v>
      </c>
      <c r="X299" s="6">
        <f t="shared" si="137"/>
        <v>0</v>
      </c>
      <c r="Y299" s="6">
        <f t="shared" si="156"/>
        <v>0</v>
      </c>
      <c r="Z299" s="6">
        <f t="shared" si="138"/>
        <v>0</v>
      </c>
      <c r="AA299" s="4">
        <f t="shared" si="139"/>
        <v>0</v>
      </c>
      <c r="AB299" s="44">
        <f t="shared" si="140"/>
        <v>0</v>
      </c>
      <c r="AC299" s="6">
        <f t="shared" si="141"/>
        <v>0</v>
      </c>
      <c r="AD299" s="4">
        <f t="shared" si="157"/>
        <v>0</v>
      </c>
      <c r="AF299" s="4">
        <f t="shared" si="142"/>
        <v>0</v>
      </c>
      <c r="AG299" s="4">
        <f t="shared" si="143"/>
        <v>0</v>
      </c>
      <c r="AH299" s="4">
        <f t="shared" si="158"/>
        <v>0</v>
      </c>
      <c r="AI299" s="4">
        <f t="shared" si="144"/>
        <v>0</v>
      </c>
      <c r="AJ299" s="4">
        <f t="shared" si="145"/>
        <v>0</v>
      </c>
      <c r="AK299" s="4">
        <f t="shared" si="146"/>
        <v>0</v>
      </c>
      <c r="AL299" s="4">
        <f t="shared" si="147"/>
        <v>0</v>
      </c>
      <c r="AM299" s="4">
        <f t="shared" si="148"/>
        <v>0</v>
      </c>
      <c r="AN299" s="4">
        <f t="shared" si="149"/>
        <v>0</v>
      </c>
      <c r="AO299" s="4">
        <f t="shared" si="150"/>
        <v>0</v>
      </c>
      <c r="AP299" s="4">
        <v>0</v>
      </c>
      <c r="AQ299" s="4">
        <v>0</v>
      </c>
      <c r="AR299" s="4">
        <f t="shared" si="151"/>
        <v>0</v>
      </c>
      <c r="AS299" s="4">
        <f t="shared" si="159"/>
        <v>0</v>
      </c>
      <c r="AT299" s="4">
        <v>0</v>
      </c>
      <c r="AU299" s="4">
        <f t="shared" si="160"/>
        <v>0</v>
      </c>
      <c r="AV299" s="18">
        <f t="shared" si="161"/>
        <v>0</v>
      </c>
      <c r="AW299" s="105"/>
      <c r="AX299" s="103"/>
      <c r="AY299" s="107">
        <f t="shared" si="152"/>
        <v>0</v>
      </c>
      <c r="AZ299" s="7"/>
      <c r="BA299" s="7"/>
      <c r="BB299" s="7"/>
      <c r="BC299" s="7"/>
      <c r="BD299" s="7"/>
      <c r="BE299" s="7"/>
      <c r="BF299" s="7"/>
    </row>
    <row r="300" spans="1:58" x14ac:dyDescent="0.25">
      <c r="A300" s="22" t="s">
        <v>593</v>
      </c>
      <c r="B300" s="23">
        <v>29</v>
      </c>
      <c r="C300" s="22" t="s">
        <v>1796</v>
      </c>
      <c r="D300" s="48">
        <v>290029982</v>
      </c>
      <c r="E300" s="22" t="s">
        <v>938</v>
      </c>
      <c r="F300" s="22" t="s">
        <v>1504</v>
      </c>
      <c r="I300" s="1" t="s">
        <v>436</v>
      </c>
      <c r="J300" s="33">
        <v>0</v>
      </c>
      <c r="K300" s="33">
        <f t="shared" si="153"/>
        <v>0</v>
      </c>
      <c r="L300" s="33">
        <v>765</v>
      </c>
      <c r="M300" s="33">
        <f t="shared" si="154"/>
        <v>1</v>
      </c>
      <c r="N300" s="32">
        <v>0</v>
      </c>
      <c r="O300" s="33" t="s">
        <v>10</v>
      </c>
      <c r="P300" s="33" t="str">
        <f t="shared" si="130"/>
        <v>Faible activité</v>
      </c>
      <c r="Q300" s="36">
        <f t="shared" si="131"/>
        <v>0</v>
      </c>
      <c r="R300" s="6">
        <f t="shared" si="132"/>
        <v>0</v>
      </c>
      <c r="S300" s="6">
        <f t="shared" si="133"/>
        <v>1</v>
      </c>
      <c r="T300" s="6">
        <f t="shared" si="155"/>
        <v>1</v>
      </c>
      <c r="U300" s="6">
        <f t="shared" si="134"/>
        <v>1</v>
      </c>
      <c r="V300" s="6">
        <f t="shared" si="135"/>
        <v>0</v>
      </c>
      <c r="W300" s="6">
        <f t="shared" si="136"/>
        <v>0</v>
      </c>
      <c r="X300" s="6">
        <f t="shared" si="137"/>
        <v>1</v>
      </c>
      <c r="Y300" s="6">
        <f t="shared" si="156"/>
        <v>1</v>
      </c>
      <c r="Z300" s="6">
        <f t="shared" si="138"/>
        <v>1</v>
      </c>
      <c r="AA300" s="4">
        <f t="shared" si="139"/>
        <v>1</v>
      </c>
      <c r="AB300" s="44">
        <f t="shared" si="140"/>
        <v>1</v>
      </c>
      <c r="AC300" s="6">
        <f t="shared" si="141"/>
        <v>0.125</v>
      </c>
      <c r="AD300" s="4">
        <f t="shared" si="157"/>
        <v>0</v>
      </c>
      <c r="AF300" s="4">
        <f t="shared" si="142"/>
        <v>-50000</v>
      </c>
      <c r="AG300" s="4">
        <f t="shared" si="143"/>
        <v>0</v>
      </c>
      <c r="AH300" s="4">
        <f t="shared" si="158"/>
        <v>-50000</v>
      </c>
      <c r="AI300" s="4">
        <f t="shared" si="144"/>
        <v>660000</v>
      </c>
      <c r="AJ300" s="4">
        <f t="shared" si="145"/>
        <v>296645.40000000002</v>
      </c>
      <c r="AK300" s="4">
        <f t="shared" si="146"/>
        <v>273849.59999999998</v>
      </c>
      <c r="AL300" s="4">
        <f t="shared" si="147"/>
        <v>42000</v>
      </c>
      <c r="AM300" s="4">
        <f t="shared" si="148"/>
        <v>8969.5249999999996</v>
      </c>
      <c r="AN300" s="4">
        <f t="shared" si="149"/>
        <v>9040.9090909090919</v>
      </c>
      <c r="AO300" s="4">
        <f t="shared" si="150"/>
        <v>0</v>
      </c>
      <c r="AP300" s="4">
        <v>0</v>
      </c>
      <c r="AQ300" s="4">
        <v>0</v>
      </c>
      <c r="AR300" s="4">
        <f t="shared" si="151"/>
        <v>0</v>
      </c>
      <c r="AS300" s="4">
        <f t="shared" si="159"/>
        <v>1290505.4340909091</v>
      </c>
      <c r="AT300" s="4">
        <v>0</v>
      </c>
      <c r="AU300" s="4">
        <f t="shared" si="160"/>
        <v>1290505.4340909091</v>
      </c>
      <c r="AV300" s="18">
        <f t="shared" si="161"/>
        <v>1</v>
      </c>
      <c r="AW300" s="105"/>
      <c r="AX300" s="103"/>
      <c r="AY300" s="107">
        <f t="shared" si="152"/>
        <v>1290505.4340909091</v>
      </c>
      <c r="AZ300" s="7"/>
      <c r="BA300" s="7"/>
      <c r="BB300" s="7"/>
      <c r="BC300" s="7"/>
      <c r="BD300" s="7"/>
      <c r="BE300" s="7"/>
      <c r="BF300" s="7"/>
    </row>
    <row r="301" spans="1:58" x14ac:dyDescent="0.25">
      <c r="A301" s="22" t="s">
        <v>593</v>
      </c>
      <c r="B301" s="23">
        <v>35</v>
      </c>
      <c r="C301" s="22" t="s">
        <v>1797</v>
      </c>
      <c r="D301" s="48">
        <v>350000121</v>
      </c>
      <c r="E301" s="22" t="s">
        <v>1798</v>
      </c>
      <c r="F301" s="22" t="s">
        <v>1529</v>
      </c>
      <c r="I301" s="1" t="s">
        <v>393</v>
      </c>
      <c r="J301" s="33">
        <v>0</v>
      </c>
      <c r="K301" s="33">
        <f t="shared" si="153"/>
        <v>0</v>
      </c>
      <c r="L301" s="33">
        <v>0</v>
      </c>
      <c r="M301" s="33">
        <f t="shared" si="154"/>
        <v>0</v>
      </c>
      <c r="N301" s="32">
        <v>1</v>
      </c>
      <c r="O301" s="33"/>
      <c r="P301" s="33" t="str">
        <f t="shared" si="130"/>
        <v/>
      </c>
      <c r="Q301" s="36">
        <f t="shared" si="131"/>
        <v>0</v>
      </c>
      <c r="R301" s="6">
        <f t="shared" si="132"/>
        <v>0</v>
      </c>
      <c r="S301" s="6">
        <f t="shared" si="133"/>
        <v>0</v>
      </c>
      <c r="T301" s="6">
        <f t="shared" si="155"/>
        <v>0</v>
      </c>
      <c r="U301" s="6">
        <f t="shared" si="134"/>
        <v>0</v>
      </c>
      <c r="V301" s="6">
        <f t="shared" si="135"/>
        <v>0</v>
      </c>
      <c r="W301" s="6">
        <f t="shared" si="136"/>
        <v>0</v>
      </c>
      <c r="X301" s="6">
        <f t="shared" si="137"/>
        <v>0</v>
      </c>
      <c r="Y301" s="6">
        <f t="shared" si="156"/>
        <v>0</v>
      </c>
      <c r="Z301" s="6">
        <f t="shared" si="138"/>
        <v>0</v>
      </c>
      <c r="AA301" s="4">
        <f t="shared" si="139"/>
        <v>0</v>
      </c>
      <c r="AB301" s="44">
        <f t="shared" si="140"/>
        <v>0</v>
      </c>
      <c r="AC301" s="6">
        <f t="shared" si="141"/>
        <v>0</v>
      </c>
      <c r="AD301" s="4">
        <f t="shared" si="157"/>
        <v>0</v>
      </c>
      <c r="AF301" s="4">
        <f t="shared" si="142"/>
        <v>0</v>
      </c>
      <c r="AG301" s="4">
        <f t="shared" si="143"/>
        <v>0</v>
      </c>
      <c r="AH301" s="4">
        <f t="shared" si="158"/>
        <v>0</v>
      </c>
      <c r="AI301" s="4">
        <f t="shared" si="144"/>
        <v>0</v>
      </c>
      <c r="AJ301" s="4">
        <f t="shared" si="145"/>
        <v>0</v>
      </c>
      <c r="AK301" s="4">
        <f t="shared" si="146"/>
        <v>0</v>
      </c>
      <c r="AL301" s="4">
        <f t="shared" si="147"/>
        <v>0</v>
      </c>
      <c r="AM301" s="4">
        <f t="shared" si="148"/>
        <v>0</v>
      </c>
      <c r="AN301" s="4">
        <f t="shared" si="149"/>
        <v>0</v>
      </c>
      <c r="AO301" s="4">
        <f t="shared" si="150"/>
        <v>0</v>
      </c>
      <c r="AP301" s="4">
        <v>0</v>
      </c>
      <c r="AQ301" s="4">
        <v>0</v>
      </c>
      <c r="AR301" s="4">
        <f t="shared" si="151"/>
        <v>0</v>
      </c>
      <c r="AS301" s="4">
        <f t="shared" si="159"/>
        <v>0</v>
      </c>
      <c r="AT301" s="4">
        <v>0</v>
      </c>
      <c r="AU301" s="4">
        <f t="shared" si="160"/>
        <v>0</v>
      </c>
      <c r="AV301" s="18">
        <f t="shared" si="161"/>
        <v>0</v>
      </c>
      <c r="AW301" s="105"/>
      <c r="AX301" s="103"/>
      <c r="AY301" s="107">
        <f t="shared" si="152"/>
        <v>0</v>
      </c>
      <c r="AZ301" s="7"/>
      <c r="BA301" s="7"/>
      <c r="BB301" s="7"/>
      <c r="BC301" s="7"/>
      <c r="BD301" s="7"/>
      <c r="BE301" s="7"/>
      <c r="BF301" s="7"/>
    </row>
    <row r="302" spans="1:58" x14ac:dyDescent="0.25">
      <c r="A302" s="22" t="s">
        <v>593</v>
      </c>
      <c r="B302" s="23">
        <v>35</v>
      </c>
      <c r="C302" s="22" t="s">
        <v>1799</v>
      </c>
      <c r="D302" s="48">
        <v>350000147</v>
      </c>
      <c r="E302" s="22" t="s">
        <v>978</v>
      </c>
      <c r="F302" s="22" t="s">
        <v>1504</v>
      </c>
      <c r="I302" s="1" t="s">
        <v>397</v>
      </c>
      <c r="J302" s="33">
        <v>36489</v>
      </c>
      <c r="K302" s="33">
        <f t="shared" si="153"/>
        <v>27403.242429260157</v>
      </c>
      <c r="L302" s="33">
        <v>844</v>
      </c>
      <c r="M302" s="33">
        <f t="shared" si="154"/>
        <v>1</v>
      </c>
      <c r="N302" s="32">
        <v>0</v>
      </c>
      <c r="O302" s="33" t="s">
        <v>11</v>
      </c>
      <c r="P302" s="33" t="str">
        <f t="shared" si="130"/>
        <v/>
      </c>
      <c r="Q302" s="36">
        <f t="shared" si="131"/>
        <v>2.5207738095238095</v>
      </c>
      <c r="R302" s="6">
        <f t="shared" si="132"/>
        <v>3.4362320238095236</v>
      </c>
      <c r="S302" s="6">
        <f t="shared" si="133"/>
        <v>0</v>
      </c>
      <c r="T302" s="6">
        <f t="shared" si="155"/>
        <v>0.91545821428571417</v>
      </c>
      <c r="U302" s="6">
        <f t="shared" si="134"/>
        <v>3.4362320238095236</v>
      </c>
      <c r="V302" s="6">
        <f t="shared" si="135"/>
        <v>4.8869196428571424</v>
      </c>
      <c r="W302" s="6">
        <f t="shared" si="136"/>
        <v>5.1910178571428567</v>
      </c>
      <c r="X302" s="6">
        <f t="shared" si="137"/>
        <v>0</v>
      </c>
      <c r="Y302" s="6">
        <f t="shared" si="156"/>
        <v>0.30409821428571426</v>
      </c>
      <c r="Z302" s="6">
        <f t="shared" si="138"/>
        <v>5.1910178571428567</v>
      </c>
      <c r="AA302" s="4">
        <f t="shared" si="139"/>
        <v>1</v>
      </c>
      <c r="AB302" s="44">
        <f t="shared" si="140"/>
        <v>1</v>
      </c>
      <c r="AC302" s="6">
        <f t="shared" si="141"/>
        <v>0.125</v>
      </c>
      <c r="AD302" s="4">
        <f t="shared" si="157"/>
        <v>0</v>
      </c>
      <c r="AF302" s="4">
        <f t="shared" si="142"/>
        <v>0</v>
      </c>
      <c r="AG302" s="4">
        <f t="shared" si="143"/>
        <v>0</v>
      </c>
      <c r="AH302" s="4">
        <f t="shared" si="158"/>
        <v>0</v>
      </c>
      <c r="AI302" s="4">
        <f t="shared" si="144"/>
        <v>649975.33214285702</v>
      </c>
      <c r="AJ302" s="4">
        <f t="shared" si="145"/>
        <v>90209.336416071426</v>
      </c>
      <c r="AK302" s="4">
        <f t="shared" si="146"/>
        <v>273849.59999999998</v>
      </c>
      <c r="AL302" s="4">
        <f t="shared" si="147"/>
        <v>42000</v>
      </c>
      <c r="AM302" s="4">
        <f t="shared" si="148"/>
        <v>8969.5249999999996</v>
      </c>
      <c r="AN302" s="4">
        <f t="shared" si="149"/>
        <v>9974.545454545454</v>
      </c>
      <c r="AO302" s="4">
        <f t="shared" si="150"/>
        <v>0</v>
      </c>
      <c r="AP302" s="4">
        <v>0</v>
      </c>
      <c r="AQ302" s="4">
        <v>0</v>
      </c>
      <c r="AR302" s="4">
        <f t="shared" si="151"/>
        <v>0</v>
      </c>
      <c r="AS302" s="4">
        <f t="shared" si="159"/>
        <v>1074978.3390134736</v>
      </c>
      <c r="AT302" s="4">
        <v>0</v>
      </c>
      <c r="AU302" s="4">
        <f t="shared" si="160"/>
        <v>1074978.3390134736</v>
      </c>
      <c r="AV302" s="18">
        <f t="shared" si="161"/>
        <v>1</v>
      </c>
      <c r="AW302" s="105"/>
      <c r="AX302" s="103"/>
      <c r="AY302" s="107">
        <f t="shared" si="152"/>
        <v>1074978.3390134736</v>
      </c>
      <c r="AZ302" s="7"/>
      <c r="BA302" s="7"/>
      <c r="BB302" s="7"/>
      <c r="BC302" s="7"/>
      <c r="BD302" s="7"/>
      <c r="BE302" s="7"/>
      <c r="BF302" s="7"/>
    </row>
    <row r="303" spans="1:58" x14ac:dyDescent="0.25">
      <c r="A303" s="22" t="s">
        <v>593</v>
      </c>
      <c r="B303" s="23">
        <v>35</v>
      </c>
      <c r="C303" s="22" t="s">
        <v>1800</v>
      </c>
      <c r="D303" s="48">
        <v>350000154</v>
      </c>
      <c r="E303" s="22" t="s">
        <v>980</v>
      </c>
      <c r="F303" s="22" t="s">
        <v>1504</v>
      </c>
      <c r="I303" s="1" t="s">
        <v>396</v>
      </c>
      <c r="J303" s="33">
        <v>26534</v>
      </c>
      <c r="K303" s="33">
        <f t="shared" si="153"/>
        <v>19927.036493682728</v>
      </c>
      <c r="L303" s="33">
        <v>513</v>
      </c>
      <c r="M303" s="33">
        <f t="shared" si="154"/>
        <v>1</v>
      </c>
      <c r="N303" s="32">
        <v>0</v>
      </c>
      <c r="O303" s="33" t="s">
        <v>11</v>
      </c>
      <c r="P303" s="33" t="str">
        <f t="shared" si="130"/>
        <v/>
      </c>
      <c r="Q303" s="36">
        <f t="shared" si="131"/>
        <v>1.9282142857142861</v>
      </c>
      <c r="R303" s="6">
        <f t="shared" si="132"/>
        <v>2.6643357738095239</v>
      </c>
      <c r="S303" s="6">
        <f t="shared" si="133"/>
        <v>0</v>
      </c>
      <c r="T303" s="6">
        <f t="shared" si="155"/>
        <v>0.73612148809523781</v>
      </c>
      <c r="U303" s="6">
        <f t="shared" si="134"/>
        <v>2.6643357738095239</v>
      </c>
      <c r="V303" s="6">
        <f t="shared" si="135"/>
        <v>3.5536607142857144</v>
      </c>
      <c r="W303" s="6">
        <f t="shared" si="136"/>
        <v>3.8188750000000002</v>
      </c>
      <c r="X303" s="6">
        <f t="shared" si="137"/>
        <v>0</v>
      </c>
      <c r="Y303" s="6">
        <f t="shared" si="156"/>
        <v>0.26521428571428585</v>
      </c>
      <c r="Z303" s="6">
        <f t="shared" si="138"/>
        <v>3.8188750000000002</v>
      </c>
      <c r="AA303" s="4">
        <f t="shared" si="139"/>
        <v>1</v>
      </c>
      <c r="AB303" s="44">
        <f t="shared" si="140"/>
        <v>1</v>
      </c>
      <c r="AC303" s="6">
        <f t="shared" si="141"/>
        <v>0.125</v>
      </c>
      <c r="AD303" s="4">
        <f t="shared" si="157"/>
        <v>0</v>
      </c>
      <c r="AF303" s="4">
        <f t="shared" si="142"/>
        <v>0</v>
      </c>
      <c r="AG303" s="4">
        <f t="shared" si="143"/>
        <v>0</v>
      </c>
      <c r="AH303" s="4">
        <f t="shared" si="158"/>
        <v>0</v>
      </c>
      <c r="AI303" s="4">
        <f t="shared" si="144"/>
        <v>522646.25654761883</v>
      </c>
      <c r="AJ303" s="4">
        <f t="shared" si="145"/>
        <v>78674.597871428618</v>
      </c>
      <c r="AK303" s="4">
        <f t="shared" si="146"/>
        <v>273849.59999999998</v>
      </c>
      <c r="AL303" s="4">
        <f t="shared" si="147"/>
        <v>42000</v>
      </c>
      <c r="AM303" s="4">
        <f t="shared" si="148"/>
        <v>8969.5249999999996</v>
      </c>
      <c r="AN303" s="4">
        <f t="shared" si="149"/>
        <v>6062.727272727273</v>
      </c>
      <c r="AO303" s="4">
        <f t="shared" si="150"/>
        <v>0</v>
      </c>
      <c r="AP303" s="4">
        <v>0</v>
      </c>
      <c r="AQ303" s="4">
        <v>0</v>
      </c>
      <c r="AR303" s="4">
        <f t="shared" si="151"/>
        <v>0</v>
      </c>
      <c r="AS303" s="4">
        <f t="shared" si="159"/>
        <v>932202.70669177477</v>
      </c>
      <c r="AT303" s="4">
        <v>0</v>
      </c>
      <c r="AU303" s="4">
        <f t="shared" si="160"/>
        <v>932202.70669177477</v>
      </c>
      <c r="AV303" s="18">
        <f t="shared" si="161"/>
        <v>1</v>
      </c>
      <c r="AW303" s="105"/>
      <c r="AX303" s="103"/>
      <c r="AY303" s="107">
        <f t="shared" si="152"/>
        <v>932202.70669177477</v>
      </c>
      <c r="AZ303" s="7"/>
      <c r="BA303" s="7"/>
      <c r="BB303" s="7"/>
      <c r="BC303" s="7"/>
      <c r="BD303" s="7"/>
      <c r="BE303" s="7"/>
      <c r="BF303" s="7"/>
    </row>
    <row r="304" spans="1:58" x14ac:dyDescent="0.25">
      <c r="A304" s="22" t="s">
        <v>593</v>
      </c>
      <c r="B304" s="23">
        <v>35</v>
      </c>
      <c r="C304" s="22" t="s">
        <v>1801</v>
      </c>
      <c r="D304" s="48">
        <v>350000162</v>
      </c>
      <c r="E304" s="22" t="s">
        <v>982</v>
      </c>
      <c r="F304" s="22" t="s">
        <v>1504</v>
      </c>
      <c r="I304" s="1" t="s">
        <v>395</v>
      </c>
      <c r="J304" s="33">
        <v>20992</v>
      </c>
      <c r="K304" s="33">
        <f t="shared" si="153"/>
        <v>15764.993972841932</v>
      </c>
      <c r="L304" s="33">
        <v>668</v>
      </c>
      <c r="M304" s="33">
        <f t="shared" si="154"/>
        <v>1</v>
      </c>
      <c r="N304" s="32">
        <v>0</v>
      </c>
      <c r="O304" s="33" t="s">
        <v>11</v>
      </c>
      <c r="P304" s="33" t="str">
        <f t="shared" si="130"/>
        <v/>
      </c>
      <c r="Q304" s="36">
        <f t="shared" si="131"/>
        <v>1.5983333333333336</v>
      </c>
      <c r="R304" s="6">
        <f t="shared" si="132"/>
        <v>2.3759188095238093</v>
      </c>
      <c r="S304" s="6">
        <f t="shared" si="133"/>
        <v>0</v>
      </c>
      <c r="T304" s="6">
        <f t="shared" si="155"/>
        <v>0.77758547619047569</v>
      </c>
      <c r="U304" s="6">
        <f t="shared" si="134"/>
        <v>2.3759188095238093</v>
      </c>
      <c r="V304" s="6">
        <f t="shared" si="135"/>
        <v>2.8114285714285714</v>
      </c>
      <c r="W304" s="6">
        <f t="shared" si="136"/>
        <v>3.3074285714285714</v>
      </c>
      <c r="X304" s="6">
        <f t="shared" si="137"/>
        <v>0</v>
      </c>
      <c r="Y304" s="6">
        <f t="shared" si="156"/>
        <v>0.496</v>
      </c>
      <c r="Z304" s="6">
        <f t="shared" si="138"/>
        <v>3.3074285714285714</v>
      </c>
      <c r="AA304" s="4">
        <f t="shared" si="139"/>
        <v>1</v>
      </c>
      <c r="AB304" s="44">
        <f t="shared" si="140"/>
        <v>1</v>
      </c>
      <c r="AC304" s="6">
        <f t="shared" si="141"/>
        <v>0.125</v>
      </c>
      <c r="AD304" s="4">
        <f t="shared" si="157"/>
        <v>0</v>
      </c>
      <c r="AF304" s="4">
        <f t="shared" si="142"/>
        <v>0</v>
      </c>
      <c r="AG304" s="4">
        <f t="shared" si="143"/>
        <v>0</v>
      </c>
      <c r="AH304" s="4">
        <f t="shared" si="158"/>
        <v>0</v>
      </c>
      <c r="AI304" s="4">
        <f t="shared" si="144"/>
        <v>552085.68809523771</v>
      </c>
      <c r="AJ304" s="4">
        <f t="shared" si="145"/>
        <v>147136.11840000001</v>
      </c>
      <c r="AK304" s="4">
        <f t="shared" si="146"/>
        <v>273849.59999999998</v>
      </c>
      <c r="AL304" s="4">
        <f t="shared" si="147"/>
        <v>42000</v>
      </c>
      <c r="AM304" s="4">
        <f t="shared" si="148"/>
        <v>8969.5249999999996</v>
      </c>
      <c r="AN304" s="4">
        <f t="shared" si="149"/>
        <v>7894.545454545455</v>
      </c>
      <c r="AO304" s="4">
        <f t="shared" si="150"/>
        <v>0</v>
      </c>
      <c r="AP304" s="4">
        <v>0</v>
      </c>
      <c r="AQ304" s="4">
        <v>0</v>
      </c>
      <c r="AR304" s="4">
        <f t="shared" si="151"/>
        <v>0</v>
      </c>
      <c r="AS304" s="4">
        <f t="shared" si="159"/>
        <v>1031935.4769497832</v>
      </c>
      <c r="AT304" s="4">
        <v>0</v>
      </c>
      <c r="AU304" s="4">
        <f t="shared" si="160"/>
        <v>1031935.4769497832</v>
      </c>
      <c r="AV304" s="18">
        <f t="shared" si="161"/>
        <v>1</v>
      </c>
      <c r="AW304" s="105"/>
      <c r="AX304" s="103"/>
      <c r="AY304" s="107">
        <f t="shared" si="152"/>
        <v>1031935.4769497832</v>
      </c>
      <c r="AZ304" s="7"/>
      <c r="BA304" s="7"/>
      <c r="BB304" s="7"/>
      <c r="BC304" s="7"/>
      <c r="BD304" s="7"/>
      <c r="BE304" s="7"/>
      <c r="BF304" s="7"/>
    </row>
    <row r="305" spans="1:58" x14ac:dyDescent="0.25">
      <c r="A305" s="22" t="s">
        <v>593</v>
      </c>
      <c r="B305" s="23">
        <v>35</v>
      </c>
      <c r="C305" s="22" t="s">
        <v>1802</v>
      </c>
      <c r="D305" s="48">
        <v>350000188</v>
      </c>
      <c r="E305" s="22" t="s">
        <v>984</v>
      </c>
      <c r="F305" s="22" t="s">
        <v>1504</v>
      </c>
      <c r="I305" s="1" t="s">
        <v>394</v>
      </c>
      <c r="J305" s="33">
        <v>19396</v>
      </c>
      <c r="K305" s="33">
        <f t="shared" si="153"/>
        <v>14566.397822848805</v>
      </c>
      <c r="L305" s="33">
        <v>407</v>
      </c>
      <c r="M305" s="33">
        <f t="shared" si="154"/>
        <v>1</v>
      </c>
      <c r="N305" s="32">
        <v>0</v>
      </c>
      <c r="O305" s="33" t="s">
        <v>11</v>
      </c>
      <c r="P305" s="33" t="str">
        <f t="shared" si="130"/>
        <v>Faible activité</v>
      </c>
      <c r="Q305" s="36">
        <f t="shared" si="131"/>
        <v>1.5033333333333334</v>
      </c>
      <c r="R305" s="6">
        <f t="shared" si="132"/>
        <v>2.1655654166666669</v>
      </c>
      <c r="S305" s="6">
        <f t="shared" si="133"/>
        <v>0</v>
      </c>
      <c r="T305" s="6">
        <f t="shared" si="155"/>
        <v>0.6622320833333335</v>
      </c>
      <c r="U305" s="6">
        <f t="shared" si="134"/>
        <v>2.1655654166666669</v>
      </c>
      <c r="V305" s="6">
        <f t="shared" si="135"/>
        <v>2.5976785714285713</v>
      </c>
      <c r="W305" s="6">
        <f t="shared" si="136"/>
        <v>2.9327321428571431</v>
      </c>
      <c r="X305" s="6">
        <f t="shared" si="137"/>
        <v>0</v>
      </c>
      <c r="Y305" s="6">
        <f t="shared" si="156"/>
        <v>0.33505357142857184</v>
      </c>
      <c r="Z305" s="6">
        <f t="shared" si="138"/>
        <v>2.9327321428571431</v>
      </c>
      <c r="AA305" s="4">
        <f t="shared" si="139"/>
        <v>1</v>
      </c>
      <c r="AB305" s="44">
        <f t="shared" si="140"/>
        <v>1</v>
      </c>
      <c r="AC305" s="6">
        <f t="shared" si="141"/>
        <v>0.125</v>
      </c>
      <c r="AD305" s="4">
        <f t="shared" si="157"/>
        <v>0</v>
      </c>
      <c r="AF305" s="4">
        <f t="shared" si="142"/>
        <v>0</v>
      </c>
      <c r="AG305" s="4">
        <f t="shared" si="143"/>
        <v>-108278.27083333334</v>
      </c>
      <c r="AH305" s="4">
        <f t="shared" si="158"/>
        <v>-108278.27083333334</v>
      </c>
      <c r="AI305" s="4">
        <f t="shared" si="144"/>
        <v>361906.50833333342</v>
      </c>
      <c r="AJ305" s="4">
        <f t="shared" si="145"/>
        <v>99392.100717857276</v>
      </c>
      <c r="AK305" s="4">
        <f t="shared" si="146"/>
        <v>273849.59999999998</v>
      </c>
      <c r="AL305" s="4">
        <f t="shared" si="147"/>
        <v>42000</v>
      </c>
      <c r="AM305" s="4">
        <f t="shared" si="148"/>
        <v>8969.5249999999996</v>
      </c>
      <c r="AN305" s="4">
        <f t="shared" si="149"/>
        <v>4810</v>
      </c>
      <c r="AO305" s="4">
        <f t="shared" si="150"/>
        <v>0</v>
      </c>
      <c r="AP305" s="4">
        <v>0</v>
      </c>
      <c r="AQ305" s="4">
        <v>0</v>
      </c>
      <c r="AR305" s="4">
        <f t="shared" si="151"/>
        <v>0</v>
      </c>
      <c r="AS305" s="4">
        <f t="shared" si="159"/>
        <v>790927.73405119067</v>
      </c>
      <c r="AT305" s="4">
        <v>0</v>
      </c>
      <c r="AU305" s="4">
        <f t="shared" si="160"/>
        <v>790927.73405119067</v>
      </c>
      <c r="AV305" s="18">
        <f t="shared" si="161"/>
        <v>1</v>
      </c>
      <c r="AW305" s="105"/>
      <c r="AX305" s="103"/>
      <c r="AY305" s="107">
        <f t="shared" si="152"/>
        <v>790927.73405119067</v>
      </c>
      <c r="AZ305" s="7"/>
      <c r="BA305" s="7"/>
      <c r="BB305" s="7"/>
      <c r="BC305" s="7"/>
      <c r="BD305" s="7"/>
      <c r="BE305" s="7"/>
      <c r="BF305" s="7"/>
    </row>
    <row r="306" spans="1:58" x14ac:dyDescent="0.25">
      <c r="A306" s="22" t="s">
        <v>593</v>
      </c>
      <c r="B306" s="23">
        <v>35</v>
      </c>
      <c r="C306" s="22" t="s">
        <v>1803</v>
      </c>
      <c r="D306" s="48">
        <v>350000741</v>
      </c>
      <c r="E306" s="22" t="s">
        <v>986</v>
      </c>
      <c r="F306" s="22" t="s">
        <v>1504</v>
      </c>
      <c r="I306" s="1" t="s">
        <v>391</v>
      </c>
      <c r="J306" s="33">
        <v>50219</v>
      </c>
      <c r="K306" s="33">
        <f t="shared" si="153"/>
        <v>37714.473719614565</v>
      </c>
      <c r="L306" s="33">
        <v>4348</v>
      </c>
      <c r="M306" s="33">
        <f t="shared" si="154"/>
        <v>1</v>
      </c>
      <c r="N306" s="32">
        <v>0</v>
      </c>
      <c r="O306" s="33" t="s">
        <v>11</v>
      </c>
      <c r="P306" s="33" t="str">
        <f t="shared" si="130"/>
        <v/>
      </c>
      <c r="Q306" s="36">
        <f t="shared" si="131"/>
        <v>3.3380357142857142</v>
      </c>
      <c r="R306" s="6">
        <f t="shared" si="132"/>
        <v>5.7700765476190474</v>
      </c>
      <c r="S306" s="6">
        <f t="shared" si="133"/>
        <v>0</v>
      </c>
      <c r="T306" s="6">
        <f t="shared" si="155"/>
        <v>2.4320408333333332</v>
      </c>
      <c r="U306" s="6">
        <f t="shared" si="134"/>
        <v>5.7700765476190474</v>
      </c>
      <c r="V306" s="6">
        <f t="shared" si="135"/>
        <v>6.7257589285714285</v>
      </c>
      <c r="W306" s="6">
        <f t="shared" si="136"/>
        <v>9.3509583333333328</v>
      </c>
      <c r="X306" s="6">
        <f t="shared" si="137"/>
        <v>0</v>
      </c>
      <c r="Y306" s="6">
        <f t="shared" si="156"/>
        <v>2.6251994047619043</v>
      </c>
      <c r="Z306" s="6">
        <f t="shared" si="138"/>
        <v>9.3509583333333328</v>
      </c>
      <c r="AA306" s="4">
        <f t="shared" si="139"/>
        <v>2.333333333333333</v>
      </c>
      <c r="AB306" s="44">
        <f t="shared" si="140"/>
        <v>3</v>
      </c>
      <c r="AC306" s="6">
        <f t="shared" si="141"/>
        <v>0.29166666666666663</v>
      </c>
      <c r="AD306" s="4">
        <f t="shared" si="157"/>
        <v>1</v>
      </c>
      <c r="AF306" s="4">
        <f t="shared" si="142"/>
        <v>0</v>
      </c>
      <c r="AG306" s="4">
        <f t="shared" si="143"/>
        <v>0</v>
      </c>
      <c r="AH306" s="4">
        <f t="shared" si="158"/>
        <v>0</v>
      </c>
      <c r="AI306" s="4">
        <f t="shared" si="144"/>
        <v>1726748.9916666665</v>
      </c>
      <c r="AJ306" s="4">
        <f t="shared" si="145"/>
        <v>778753.3275053571</v>
      </c>
      <c r="AK306" s="4">
        <f t="shared" si="146"/>
        <v>638982.39999999991</v>
      </c>
      <c r="AL306" s="4">
        <f t="shared" si="147"/>
        <v>126000</v>
      </c>
      <c r="AM306" s="4">
        <f t="shared" si="148"/>
        <v>20928.891666666663</v>
      </c>
      <c r="AN306" s="4">
        <f t="shared" si="149"/>
        <v>51385.454545454544</v>
      </c>
      <c r="AO306" s="4">
        <f t="shared" si="150"/>
        <v>302794.71999999991</v>
      </c>
      <c r="AP306" s="4">
        <v>0</v>
      </c>
      <c r="AQ306" s="4">
        <v>0</v>
      </c>
      <c r="AR306" s="4">
        <f t="shared" si="151"/>
        <v>536445.38594302081</v>
      </c>
      <c r="AS306" s="4">
        <f t="shared" si="159"/>
        <v>4182039.1713271653</v>
      </c>
      <c r="AT306" s="4">
        <v>0</v>
      </c>
      <c r="AU306" s="4">
        <f t="shared" si="160"/>
        <v>4182039.1713271653</v>
      </c>
      <c r="AV306" s="18">
        <f t="shared" si="161"/>
        <v>1</v>
      </c>
      <c r="AW306" s="105"/>
      <c r="AX306" s="103"/>
      <c r="AY306" s="107">
        <f t="shared" si="152"/>
        <v>4182039.1713271653</v>
      </c>
      <c r="AZ306" s="7"/>
      <c r="BA306" s="7"/>
      <c r="BB306" s="7"/>
      <c r="BC306" s="7"/>
      <c r="BD306" s="7"/>
      <c r="BE306" s="7"/>
      <c r="BF306" s="7"/>
    </row>
    <row r="307" spans="1:58" x14ac:dyDescent="0.25">
      <c r="A307" s="22" t="s">
        <v>593</v>
      </c>
      <c r="B307" s="23">
        <v>35</v>
      </c>
      <c r="C307" s="22" t="s">
        <v>1804</v>
      </c>
      <c r="D307" s="48">
        <v>350005146</v>
      </c>
      <c r="E307" s="22" t="s">
        <v>1805</v>
      </c>
      <c r="F307" s="22" t="s">
        <v>1529</v>
      </c>
      <c r="I307" s="1" t="s">
        <v>392</v>
      </c>
      <c r="J307" s="33">
        <v>0</v>
      </c>
      <c r="K307" s="33">
        <f t="shared" si="153"/>
        <v>0</v>
      </c>
      <c r="L307" s="33">
        <v>0</v>
      </c>
      <c r="M307" s="33">
        <f t="shared" si="154"/>
        <v>0</v>
      </c>
      <c r="N307" s="32">
        <v>1</v>
      </c>
      <c r="O307" s="33"/>
      <c r="P307" s="33" t="str">
        <f t="shared" si="130"/>
        <v/>
      </c>
      <c r="Q307" s="36">
        <f t="shared" si="131"/>
        <v>0</v>
      </c>
      <c r="R307" s="6">
        <f t="shared" si="132"/>
        <v>0</v>
      </c>
      <c r="S307" s="6">
        <f t="shared" si="133"/>
        <v>0</v>
      </c>
      <c r="T307" s="6">
        <f t="shared" si="155"/>
        <v>0</v>
      </c>
      <c r="U307" s="6">
        <f t="shared" si="134"/>
        <v>0</v>
      </c>
      <c r="V307" s="6">
        <f t="shared" si="135"/>
        <v>0</v>
      </c>
      <c r="W307" s="6">
        <f t="shared" si="136"/>
        <v>0</v>
      </c>
      <c r="X307" s="6">
        <f t="shared" si="137"/>
        <v>0</v>
      </c>
      <c r="Y307" s="6">
        <f t="shared" si="156"/>
        <v>0</v>
      </c>
      <c r="Z307" s="6">
        <f t="shared" si="138"/>
        <v>0</v>
      </c>
      <c r="AA307" s="4">
        <f t="shared" si="139"/>
        <v>0</v>
      </c>
      <c r="AB307" s="44">
        <f t="shared" si="140"/>
        <v>0</v>
      </c>
      <c r="AC307" s="6">
        <f t="shared" si="141"/>
        <v>0</v>
      </c>
      <c r="AD307" s="4">
        <f t="shared" si="157"/>
        <v>0</v>
      </c>
      <c r="AF307" s="4">
        <f t="shared" si="142"/>
        <v>0</v>
      </c>
      <c r="AG307" s="4">
        <f t="shared" si="143"/>
        <v>0</v>
      </c>
      <c r="AH307" s="4">
        <f t="shared" si="158"/>
        <v>0</v>
      </c>
      <c r="AI307" s="4">
        <f t="shared" si="144"/>
        <v>0</v>
      </c>
      <c r="AJ307" s="4">
        <f t="shared" si="145"/>
        <v>0</v>
      </c>
      <c r="AK307" s="4">
        <f t="shared" si="146"/>
        <v>0</v>
      </c>
      <c r="AL307" s="4">
        <f t="shared" si="147"/>
        <v>0</v>
      </c>
      <c r="AM307" s="4">
        <f t="shared" si="148"/>
        <v>0</v>
      </c>
      <c r="AN307" s="4">
        <f t="shared" si="149"/>
        <v>0</v>
      </c>
      <c r="AO307" s="4">
        <f t="shared" si="150"/>
        <v>0</v>
      </c>
      <c r="AP307" s="4">
        <v>0</v>
      </c>
      <c r="AQ307" s="4">
        <v>0</v>
      </c>
      <c r="AR307" s="4">
        <f t="shared" si="151"/>
        <v>0</v>
      </c>
      <c r="AS307" s="4">
        <f t="shared" si="159"/>
        <v>0</v>
      </c>
      <c r="AT307" s="4">
        <v>0</v>
      </c>
      <c r="AU307" s="4">
        <f t="shared" si="160"/>
        <v>0</v>
      </c>
      <c r="AV307" s="18">
        <f t="shared" si="161"/>
        <v>0</v>
      </c>
      <c r="AW307" s="105"/>
      <c r="AX307" s="103"/>
      <c r="AY307" s="107">
        <f t="shared" si="152"/>
        <v>0</v>
      </c>
      <c r="AZ307" s="7"/>
      <c r="BA307" s="7"/>
      <c r="BB307" s="7"/>
      <c r="BC307" s="7"/>
      <c r="BD307" s="7"/>
      <c r="BE307" s="7"/>
      <c r="BF307" s="7"/>
    </row>
    <row r="308" spans="1:58" x14ac:dyDescent="0.25">
      <c r="A308" s="22" t="s">
        <v>593</v>
      </c>
      <c r="B308" s="23">
        <v>35</v>
      </c>
      <c r="C308" s="22" t="s">
        <v>1806</v>
      </c>
      <c r="D308" s="48">
        <v>350007084</v>
      </c>
      <c r="E308" s="22" t="s">
        <v>986</v>
      </c>
      <c r="F308" s="22" t="s">
        <v>1504</v>
      </c>
      <c r="I308" s="1" t="s">
        <v>391</v>
      </c>
      <c r="J308" s="33">
        <v>29210</v>
      </c>
      <c r="K308" s="33">
        <f t="shared" si="153"/>
        <v>21936.712745174962</v>
      </c>
      <c r="L308" s="33">
        <v>0</v>
      </c>
      <c r="M308" s="33">
        <f t="shared" si="154"/>
        <v>1</v>
      </c>
      <c r="N308" s="32">
        <v>0</v>
      </c>
      <c r="O308" s="33" t="s">
        <v>16</v>
      </c>
      <c r="P308" s="33" t="str">
        <f t="shared" si="130"/>
        <v/>
      </c>
      <c r="Q308" s="36">
        <f t="shared" si="131"/>
        <v>2.0875000000000004</v>
      </c>
      <c r="R308" s="6">
        <f t="shared" si="132"/>
        <v>0</v>
      </c>
      <c r="S308" s="6">
        <f t="shared" si="133"/>
        <v>0</v>
      </c>
      <c r="T308" s="6">
        <f t="shared" si="155"/>
        <v>0</v>
      </c>
      <c r="U308" s="6">
        <f t="shared" si="134"/>
        <v>2.0875000000000004</v>
      </c>
      <c r="V308" s="6">
        <f t="shared" si="135"/>
        <v>3.9120535714285714</v>
      </c>
      <c r="W308" s="6">
        <f t="shared" si="136"/>
        <v>0</v>
      </c>
      <c r="X308" s="6">
        <f t="shared" si="137"/>
        <v>0</v>
      </c>
      <c r="Y308" s="6">
        <f t="shared" si="156"/>
        <v>0</v>
      </c>
      <c r="Z308" s="6">
        <f t="shared" si="138"/>
        <v>3.9120535714285714</v>
      </c>
      <c r="AA308" s="4">
        <f t="shared" si="139"/>
        <v>0</v>
      </c>
      <c r="AB308" s="44">
        <f t="shared" si="140"/>
        <v>0</v>
      </c>
      <c r="AC308" s="6">
        <f t="shared" si="141"/>
        <v>0</v>
      </c>
      <c r="AD308" s="4">
        <f t="shared" si="157"/>
        <v>0</v>
      </c>
      <c r="AF308" s="4">
        <f t="shared" si="142"/>
        <v>0</v>
      </c>
      <c r="AG308" s="4">
        <f t="shared" si="143"/>
        <v>0</v>
      </c>
      <c r="AH308" s="4">
        <f t="shared" si="158"/>
        <v>0</v>
      </c>
      <c r="AI308" s="4">
        <f t="shared" si="144"/>
        <v>0</v>
      </c>
      <c r="AJ308" s="4">
        <f t="shared" si="145"/>
        <v>0</v>
      </c>
      <c r="AK308" s="4">
        <f t="shared" si="146"/>
        <v>0</v>
      </c>
      <c r="AL308" s="4">
        <f t="shared" si="147"/>
        <v>0</v>
      </c>
      <c r="AM308" s="4">
        <f t="shared" si="148"/>
        <v>0</v>
      </c>
      <c r="AN308" s="4">
        <f t="shared" si="149"/>
        <v>0</v>
      </c>
      <c r="AO308" s="4">
        <f t="shared" si="150"/>
        <v>0</v>
      </c>
      <c r="AP308" s="4">
        <v>0</v>
      </c>
      <c r="AQ308" s="4">
        <v>0</v>
      </c>
      <c r="AR308" s="4">
        <f t="shared" si="151"/>
        <v>0</v>
      </c>
      <c r="AS308" s="4">
        <f t="shared" si="159"/>
        <v>0</v>
      </c>
      <c r="AT308" s="4">
        <v>0</v>
      </c>
      <c r="AU308" s="4">
        <f t="shared" si="160"/>
        <v>0</v>
      </c>
      <c r="AV308" s="18">
        <f t="shared" si="161"/>
        <v>0</v>
      </c>
      <c r="AW308" s="105"/>
      <c r="AX308" s="103"/>
      <c r="AY308" s="107">
        <f t="shared" si="152"/>
        <v>0</v>
      </c>
      <c r="AZ308" s="7"/>
      <c r="BA308" s="7"/>
      <c r="BB308" s="7"/>
      <c r="BC308" s="7"/>
      <c r="BD308" s="7"/>
      <c r="BE308" s="7"/>
      <c r="BF308" s="7"/>
    </row>
    <row r="309" spans="1:58" x14ac:dyDescent="0.25">
      <c r="A309" s="22" t="s">
        <v>593</v>
      </c>
      <c r="B309" s="23">
        <v>56</v>
      </c>
      <c r="C309" s="22" t="s">
        <v>1807</v>
      </c>
      <c r="D309" s="48">
        <v>560000127</v>
      </c>
      <c r="E309" s="22" t="s">
        <v>1123</v>
      </c>
      <c r="F309" s="22" t="s">
        <v>1504</v>
      </c>
      <c r="I309" s="1" t="s">
        <v>300</v>
      </c>
      <c r="J309" s="33">
        <v>69527</v>
      </c>
      <c r="K309" s="33">
        <f t="shared" si="153"/>
        <v>52214.783534193069</v>
      </c>
      <c r="L309" s="33">
        <v>2130</v>
      </c>
      <c r="M309" s="33">
        <f t="shared" si="154"/>
        <v>1</v>
      </c>
      <c r="N309" s="32">
        <v>0</v>
      </c>
      <c r="O309" s="33" t="s">
        <v>11</v>
      </c>
      <c r="P309" s="33" t="str">
        <f t="shared" si="130"/>
        <v/>
      </c>
      <c r="Q309" s="36">
        <f t="shared" si="131"/>
        <v>4.4873214285714287</v>
      </c>
      <c r="R309" s="6">
        <f t="shared" si="132"/>
        <v>6.0760416666666668</v>
      </c>
      <c r="S309" s="6">
        <f t="shared" si="133"/>
        <v>0</v>
      </c>
      <c r="T309" s="6">
        <f t="shared" si="155"/>
        <v>1.5887202380952381</v>
      </c>
      <c r="U309" s="6">
        <f t="shared" si="134"/>
        <v>6.0760416666666668</v>
      </c>
      <c r="V309" s="6">
        <f t="shared" si="135"/>
        <v>9.3116517857142842</v>
      </c>
      <c r="W309" s="6">
        <f t="shared" si="136"/>
        <v>9.8843035714285712</v>
      </c>
      <c r="X309" s="6">
        <f t="shared" si="137"/>
        <v>0</v>
      </c>
      <c r="Y309" s="6">
        <f t="shared" si="156"/>
        <v>0.57265178571428699</v>
      </c>
      <c r="Z309" s="6">
        <f t="shared" si="138"/>
        <v>9.8843035714285712</v>
      </c>
      <c r="AA309" s="4">
        <f t="shared" si="139"/>
        <v>1.3333333333333333</v>
      </c>
      <c r="AB309" s="44">
        <f t="shared" si="140"/>
        <v>2</v>
      </c>
      <c r="AC309" s="6">
        <f t="shared" si="141"/>
        <v>0.16666666666666666</v>
      </c>
      <c r="AD309" s="4">
        <f t="shared" si="157"/>
        <v>0</v>
      </c>
      <c r="AF309" s="4">
        <f t="shared" si="142"/>
        <v>0</v>
      </c>
      <c r="AG309" s="4">
        <f t="shared" si="143"/>
        <v>0</v>
      </c>
      <c r="AH309" s="4">
        <f t="shared" si="158"/>
        <v>0</v>
      </c>
      <c r="AI309" s="4">
        <f t="shared" si="144"/>
        <v>1127991.3690476189</v>
      </c>
      <c r="AJ309" s="4">
        <f t="shared" si="145"/>
        <v>169874.51803392897</v>
      </c>
      <c r="AK309" s="4">
        <f t="shared" si="146"/>
        <v>365132.79999999993</v>
      </c>
      <c r="AL309" s="4">
        <f t="shared" si="147"/>
        <v>84000</v>
      </c>
      <c r="AM309" s="4">
        <f t="shared" si="148"/>
        <v>11959.366666666665</v>
      </c>
      <c r="AN309" s="4">
        <f t="shared" si="149"/>
        <v>25172.727272727272</v>
      </c>
      <c r="AO309" s="4">
        <f t="shared" si="150"/>
        <v>148333.19999999998</v>
      </c>
      <c r="AP309" s="4">
        <v>0</v>
      </c>
      <c r="AQ309" s="4">
        <v>0</v>
      </c>
      <c r="AR309" s="4">
        <f t="shared" si="151"/>
        <v>0</v>
      </c>
      <c r="AS309" s="4">
        <f t="shared" si="159"/>
        <v>1932463.9810209419</v>
      </c>
      <c r="AT309" s="4">
        <v>0</v>
      </c>
      <c r="AU309" s="4">
        <f t="shared" si="160"/>
        <v>1932463.9810209419</v>
      </c>
      <c r="AV309" s="18">
        <f t="shared" si="161"/>
        <v>1</v>
      </c>
      <c r="AW309" s="105"/>
      <c r="AX309" s="103"/>
      <c r="AY309" s="107">
        <f t="shared" si="152"/>
        <v>1932463.9810209419</v>
      </c>
      <c r="AZ309" s="7"/>
      <c r="BA309" s="7"/>
      <c r="BB309" s="7"/>
      <c r="BC309" s="7"/>
      <c r="BD309" s="7"/>
      <c r="BE309" s="7"/>
      <c r="BF309" s="7"/>
    </row>
    <row r="310" spans="1:58" x14ac:dyDescent="0.25">
      <c r="A310" s="22" t="s">
        <v>593</v>
      </c>
      <c r="B310" s="23">
        <v>56</v>
      </c>
      <c r="C310" s="22" t="s">
        <v>1808</v>
      </c>
      <c r="D310" s="48">
        <v>560000135</v>
      </c>
      <c r="E310" s="22" t="s">
        <v>1119</v>
      </c>
      <c r="F310" s="22" t="s">
        <v>1504</v>
      </c>
      <c r="I310" s="1" t="s">
        <v>302</v>
      </c>
      <c r="J310" s="33">
        <v>50188</v>
      </c>
      <c r="K310" s="33">
        <f t="shared" si="153"/>
        <v>37691.192716701167</v>
      </c>
      <c r="L310" s="33">
        <v>1116</v>
      </c>
      <c r="M310" s="33">
        <f t="shared" si="154"/>
        <v>1</v>
      </c>
      <c r="N310" s="32">
        <v>0</v>
      </c>
      <c r="O310" s="33" t="s">
        <v>11</v>
      </c>
      <c r="P310" s="33" t="str">
        <f t="shared" si="130"/>
        <v/>
      </c>
      <c r="Q310" s="36">
        <f t="shared" si="131"/>
        <v>3.3361904761904762</v>
      </c>
      <c r="R310" s="6">
        <f t="shared" si="132"/>
        <v>4.4220126190476181</v>
      </c>
      <c r="S310" s="6">
        <f t="shared" si="133"/>
        <v>0</v>
      </c>
      <c r="T310" s="6">
        <f t="shared" si="155"/>
        <v>1.085822142857142</v>
      </c>
      <c r="U310" s="6">
        <f t="shared" si="134"/>
        <v>4.4220126190476181</v>
      </c>
      <c r="V310" s="6">
        <f t="shared" si="135"/>
        <v>6.7216071428571427</v>
      </c>
      <c r="W310" s="6">
        <f t="shared" si="136"/>
        <v>6.9426904761904762</v>
      </c>
      <c r="X310" s="6">
        <f t="shared" si="137"/>
        <v>0</v>
      </c>
      <c r="Y310" s="6">
        <f t="shared" si="156"/>
        <v>0.22108333333333352</v>
      </c>
      <c r="Z310" s="6">
        <f t="shared" si="138"/>
        <v>6.9426904761904762</v>
      </c>
      <c r="AA310" s="4">
        <f t="shared" si="139"/>
        <v>1</v>
      </c>
      <c r="AB310" s="44">
        <f t="shared" si="140"/>
        <v>1</v>
      </c>
      <c r="AC310" s="6">
        <f t="shared" si="141"/>
        <v>0.125</v>
      </c>
      <c r="AD310" s="4">
        <f t="shared" si="157"/>
        <v>0</v>
      </c>
      <c r="AF310" s="4">
        <f t="shared" si="142"/>
        <v>0</v>
      </c>
      <c r="AG310" s="4">
        <f t="shared" si="143"/>
        <v>0</v>
      </c>
      <c r="AH310" s="4">
        <f t="shared" si="158"/>
        <v>0</v>
      </c>
      <c r="AI310" s="4">
        <f t="shared" si="144"/>
        <v>770933.7214285708</v>
      </c>
      <c r="AJ310" s="4">
        <f t="shared" si="145"/>
        <v>65583.353850000058</v>
      </c>
      <c r="AK310" s="4">
        <f t="shared" si="146"/>
        <v>273849.59999999998</v>
      </c>
      <c r="AL310" s="4">
        <f t="shared" si="147"/>
        <v>42000</v>
      </c>
      <c r="AM310" s="4">
        <f t="shared" si="148"/>
        <v>8969.5249999999996</v>
      </c>
      <c r="AN310" s="4">
        <f t="shared" si="149"/>
        <v>13189.09090909091</v>
      </c>
      <c r="AO310" s="4">
        <f t="shared" si="150"/>
        <v>0</v>
      </c>
      <c r="AP310" s="4">
        <v>0</v>
      </c>
      <c r="AQ310" s="4">
        <v>0</v>
      </c>
      <c r="AR310" s="4">
        <f t="shared" si="151"/>
        <v>0</v>
      </c>
      <c r="AS310" s="4">
        <f t="shared" si="159"/>
        <v>1174525.2911876617</v>
      </c>
      <c r="AT310" s="4">
        <v>0</v>
      </c>
      <c r="AU310" s="4">
        <f t="shared" si="160"/>
        <v>1174525.2911876617</v>
      </c>
      <c r="AV310" s="18">
        <f t="shared" si="161"/>
        <v>1</v>
      </c>
      <c r="AW310" s="105"/>
      <c r="AX310" s="103"/>
      <c r="AY310" s="107">
        <f t="shared" si="152"/>
        <v>1174525.2911876617</v>
      </c>
      <c r="AZ310" s="7"/>
      <c r="BA310" s="7"/>
      <c r="BB310" s="7"/>
      <c r="BC310" s="7"/>
      <c r="BD310" s="7"/>
      <c r="BE310" s="7"/>
      <c r="BF310" s="7"/>
    </row>
    <row r="311" spans="1:58" x14ac:dyDescent="0.25">
      <c r="A311" s="22" t="s">
        <v>593</v>
      </c>
      <c r="B311" s="23">
        <v>56</v>
      </c>
      <c r="C311" s="22" t="s">
        <v>1809</v>
      </c>
      <c r="D311" s="48">
        <v>560000143</v>
      </c>
      <c r="E311" s="22" t="s">
        <v>1121</v>
      </c>
      <c r="F311" s="22" t="s">
        <v>1504</v>
      </c>
      <c r="I311" s="1" t="s">
        <v>301</v>
      </c>
      <c r="J311" s="33">
        <v>26937</v>
      </c>
      <c r="K311" s="33">
        <f t="shared" si="153"/>
        <v>20229.689531556931</v>
      </c>
      <c r="L311" s="33">
        <v>864</v>
      </c>
      <c r="M311" s="33">
        <f t="shared" si="154"/>
        <v>1</v>
      </c>
      <c r="N311" s="32">
        <v>0</v>
      </c>
      <c r="O311" s="33" t="s">
        <v>11</v>
      </c>
      <c r="P311" s="33" t="str">
        <f t="shared" si="130"/>
        <v/>
      </c>
      <c r="Q311" s="36">
        <f t="shared" si="131"/>
        <v>1.9522023809523812</v>
      </c>
      <c r="R311" s="6">
        <f t="shared" si="132"/>
        <v>2.8361903571428568</v>
      </c>
      <c r="S311" s="6">
        <f t="shared" si="133"/>
        <v>0</v>
      </c>
      <c r="T311" s="6">
        <f t="shared" si="155"/>
        <v>0.88398797619047564</v>
      </c>
      <c r="U311" s="6">
        <f t="shared" si="134"/>
        <v>2.8361903571428568</v>
      </c>
      <c r="V311" s="6">
        <f t="shared" si="135"/>
        <v>3.6076339285714285</v>
      </c>
      <c r="W311" s="6">
        <f t="shared" si="136"/>
        <v>4.1256130952380952</v>
      </c>
      <c r="X311" s="6">
        <f t="shared" si="137"/>
        <v>0</v>
      </c>
      <c r="Y311" s="6">
        <f t="shared" si="156"/>
        <v>0.51797916666666666</v>
      </c>
      <c r="Z311" s="6">
        <f t="shared" si="138"/>
        <v>4.1256130952380952</v>
      </c>
      <c r="AA311" s="4">
        <f t="shared" si="139"/>
        <v>1</v>
      </c>
      <c r="AB311" s="44">
        <f t="shared" si="140"/>
        <v>1</v>
      </c>
      <c r="AC311" s="6">
        <f t="shared" si="141"/>
        <v>0.125</v>
      </c>
      <c r="AD311" s="4">
        <f t="shared" si="157"/>
        <v>0</v>
      </c>
      <c r="AF311" s="4">
        <f t="shared" si="142"/>
        <v>0</v>
      </c>
      <c r="AG311" s="4">
        <f t="shared" si="143"/>
        <v>0</v>
      </c>
      <c r="AH311" s="4">
        <f t="shared" si="158"/>
        <v>0</v>
      </c>
      <c r="AI311" s="4">
        <f t="shared" si="144"/>
        <v>627631.46309523773</v>
      </c>
      <c r="AJ311" s="4">
        <f t="shared" si="145"/>
        <v>153656.13708750001</v>
      </c>
      <c r="AK311" s="4">
        <f t="shared" si="146"/>
        <v>273849.59999999998</v>
      </c>
      <c r="AL311" s="4">
        <f t="shared" si="147"/>
        <v>42000</v>
      </c>
      <c r="AM311" s="4">
        <f t="shared" si="148"/>
        <v>8969.5249999999996</v>
      </c>
      <c r="AN311" s="4">
        <f t="shared" si="149"/>
        <v>10210.909090909092</v>
      </c>
      <c r="AO311" s="4">
        <f t="shared" si="150"/>
        <v>0</v>
      </c>
      <c r="AP311" s="4">
        <v>0</v>
      </c>
      <c r="AQ311" s="4">
        <v>0</v>
      </c>
      <c r="AR311" s="4">
        <f t="shared" si="151"/>
        <v>0</v>
      </c>
      <c r="AS311" s="4">
        <f t="shared" si="159"/>
        <v>1116317.6342736469</v>
      </c>
      <c r="AT311" s="4">
        <v>0</v>
      </c>
      <c r="AU311" s="4">
        <f t="shared" si="160"/>
        <v>1116317.6342736469</v>
      </c>
      <c r="AV311" s="18">
        <f t="shared" si="161"/>
        <v>1</v>
      </c>
      <c r="AW311" s="105"/>
      <c r="AX311" s="103"/>
      <c r="AY311" s="107">
        <f t="shared" si="152"/>
        <v>1116317.6342736469</v>
      </c>
      <c r="AZ311" s="7"/>
      <c r="BA311" s="7"/>
      <c r="BB311" s="7"/>
      <c r="BC311" s="7"/>
      <c r="BD311" s="7"/>
      <c r="BE311" s="7"/>
      <c r="BF311" s="7"/>
    </row>
    <row r="312" spans="1:58" x14ac:dyDescent="0.25">
      <c r="A312" s="22" t="s">
        <v>593</v>
      </c>
      <c r="B312" s="23">
        <v>56</v>
      </c>
      <c r="C312" s="22" t="s">
        <v>1810</v>
      </c>
      <c r="D312" s="48">
        <v>560000192</v>
      </c>
      <c r="E312" s="22" t="s">
        <v>1117</v>
      </c>
      <c r="F312" s="22" t="s">
        <v>1504</v>
      </c>
      <c r="I312" s="1" t="s">
        <v>303</v>
      </c>
      <c r="J312" s="33">
        <v>17849</v>
      </c>
      <c r="K312" s="33">
        <f t="shared" si="153"/>
        <v>13404.60067746073</v>
      </c>
      <c r="L312" s="33">
        <v>417</v>
      </c>
      <c r="M312" s="33">
        <f t="shared" si="154"/>
        <v>1</v>
      </c>
      <c r="N312" s="32">
        <v>0</v>
      </c>
      <c r="O312" s="33" t="s">
        <v>11</v>
      </c>
      <c r="P312" s="33" t="str">
        <f t="shared" si="130"/>
        <v>Faible activité</v>
      </c>
      <c r="Q312" s="36">
        <f t="shared" si="131"/>
        <v>1.4112500000000001</v>
      </c>
      <c r="R312" s="6">
        <f t="shared" si="132"/>
        <v>2.0712011309523808</v>
      </c>
      <c r="S312" s="6">
        <f t="shared" si="133"/>
        <v>0</v>
      </c>
      <c r="T312" s="6">
        <f t="shared" si="155"/>
        <v>0.65995113095238067</v>
      </c>
      <c r="U312" s="6">
        <f t="shared" si="134"/>
        <v>2.0712011309523808</v>
      </c>
      <c r="V312" s="6">
        <f t="shared" si="135"/>
        <v>2.3904910714285714</v>
      </c>
      <c r="W312" s="6">
        <f t="shared" si="136"/>
        <v>2.7652142857142854</v>
      </c>
      <c r="X312" s="6">
        <f t="shared" si="137"/>
        <v>0</v>
      </c>
      <c r="Y312" s="6">
        <f t="shared" si="156"/>
        <v>0.37472321428571398</v>
      </c>
      <c r="Z312" s="6">
        <f t="shared" si="138"/>
        <v>2.7652142857142854</v>
      </c>
      <c r="AA312" s="4">
        <f t="shared" si="139"/>
        <v>1</v>
      </c>
      <c r="AB312" s="44">
        <f t="shared" si="140"/>
        <v>1</v>
      </c>
      <c r="AC312" s="6">
        <f t="shared" si="141"/>
        <v>0.125</v>
      </c>
      <c r="AD312" s="4">
        <f t="shared" si="157"/>
        <v>0</v>
      </c>
      <c r="AF312" s="4">
        <f t="shared" si="142"/>
        <v>0</v>
      </c>
      <c r="AG312" s="4">
        <f t="shared" si="143"/>
        <v>-103560.05654761904</v>
      </c>
      <c r="AH312" s="4">
        <f t="shared" si="158"/>
        <v>-103560.05654761904</v>
      </c>
      <c r="AI312" s="4">
        <f t="shared" si="144"/>
        <v>365005.24642857123</v>
      </c>
      <c r="AJ312" s="4">
        <f t="shared" si="145"/>
        <v>111159.91779107135</v>
      </c>
      <c r="AK312" s="4">
        <f t="shared" si="146"/>
        <v>273849.59999999998</v>
      </c>
      <c r="AL312" s="4">
        <f t="shared" si="147"/>
        <v>42000</v>
      </c>
      <c r="AM312" s="4">
        <f t="shared" si="148"/>
        <v>8969.5249999999996</v>
      </c>
      <c r="AN312" s="4">
        <f t="shared" si="149"/>
        <v>4928.181818181818</v>
      </c>
      <c r="AO312" s="4">
        <f t="shared" si="150"/>
        <v>0</v>
      </c>
      <c r="AP312" s="4">
        <v>0</v>
      </c>
      <c r="AQ312" s="4">
        <v>0</v>
      </c>
      <c r="AR312" s="4">
        <f t="shared" si="151"/>
        <v>0</v>
      </c>
      <c r="AS312" s="4">
        <f t="shared" si="159"/>
        <v>805912.47103782441</v>
      </c>
      <c r="AT312" s="4">
        <v>0</v>
      </c>
      <c r="AU312" s="4">
        <f t="shared" si="160"/>
        <v>805912.47103782441</v>
      </c>
      <c r="AV312" s="18">
        <f t="shared" si="161"/>
        <v>1</v>
      </c>
      <c r="AW312" s="105"/>
      <c r="AX312" s="103"/>
      <c r="AY312" s="107">
        <f t="shared" si="152"/>
        <v>805912.47103782441</v>
      </c>
      <c r="AZ312" s="7"/>
      <c r="BA312" s="7"/>
      <c r="BB312" s="7"/>
      <c r="BC312" s="7"/>
      <c r="BD312" s="7"/>
      <c r="BE312" s="7"/>
      <c r="BF312" s="7"/>
    </row>
    <row r="313" spans="1:58" x14ac:dyDescent="0.25">
      <c r="A313" s="22" t="s">
        <v>593</v>
      </c>
      <c r="B313" s="23">
        <v>56</v>
      </c>
      <c r="C313" s="22" t="s">
        <v>1811</v>
      </c>
      <c r="D313" s="48">
        <v>560000200</v>
      </c>
      <c r="E313" s="22" t="s">
        <v>1123</v>
      </c>
      <c r="F313" s="22" t="s">
        <v>1504</v>
      </c>
      <c r="I313" s="1" t="s">
        <v>300</v>
      </c>
      <c r="J313" s="33">
        <v>1341</v>
      </c>
      <c r="K313" s="33">
        <f t="shared" si="153"/>
        <v>1007.0911260280598</v>
      </c>
      <c r="L313" s="33">
        <v>810</v>
      </c>
      <c r="M313" s="33">
        <f t="shared" si="154"/>
        <v>1</v>
      </c>
      <c r="N313" s="32">
        <v>0</v>
      </c>
      <c r="O313" s="33" t="s">
        <v>11</v>
      </c>
      <c r="P313" s="33" t="str">
        <f t="shared" si="130"/>
        <v>Faible activité</v>
      </c>
      <c r="Q313" s="36">
        <f t="shared" si="131"/>
        <v>1</v>
      </c>
      <c r="R313" s="6">
        <f t="shared" si="132"/>
        <v>2</v>
      </c>
      <c r="S313" s="6">
        <f t="shared" si="133"/>
        <v>0</v>
      </c>
      <c r="T313" s="6">
        <f t="shared" si="155"/>
        <v>1</v>
      </c>
      <c r="U313" s="6">
        <f t="shared" si="134"/>
        <v>2</v>
      </c>
      <c r="V313" s="6">
        <f t="shared" si="135"/>
        <v>1</v>
      </c>
      <c r="W313" s="6">
        <f t="shared" si="136"/>
        <v>2</v>
      </c>
      <c r="X313" s="6">
        <f t="shared" si="137"/>
        <v>0</v>
      </c>
      <c r="Y313" s="6">
        <f t="shared" si="156"/>
        <v>1</v>
      </c>
      <c r="Z313" s="6">
        <f t="shared" si="138"/>
        <v>2</v>
      </c>
      <c r="AA313" s="4">
        <f t="shared" si="139"/>
        <v>1</v>
      </c>
      <c r="AB313" s="44">
        <f t="shared" si="140"/>
        <v>1</v>
      </c>
      <c r="AC313" s="6">
        <f t="shared" si="141"/>
        <v>0.125</v>
      </c>
      <c r="AD313" s="4">
        <f t="shared" si="157"/>
        <v>0</v>
      </c>
      <c r="AF313" s="4">
        <f t="shared" si="142"/>
        <v>0</v>
      </c>
      <c r="AG313" s="4">
        <f t="shared" si="143"/>
        <v>-100000</v>
      </c>
      <c r="AH313" s="4">
        <f t="shared" si="158"/>
        <v>-50000</v>
      </c>
      <c r="AI313" s="4">
        <f t="shared" si="144"/>
        <v>660000</v>
      </c>
      <c r="AJ313" s="4">
        <f t="shared" si="145"/>
        <v>296645.40000000002</v>
      </c>
      <c r="AK313" s="4">
        <f t="shared" si="146"/>
        <v>273849.59999999998</v>
      </c>
      <c r="AL313" s="4">
        <f t="shared" si="147"/>
        <v>42000</v>
      </c>
      <c r="AM313" s="4">
        <f t="shared" si="148"/>
        <v>8969.5249999999996</v>
      </c>
      <c r="AN313" s="4">
        <f t="shared" si="149"/>
        <v>9572.7272727272721</v>
      </c>
      <c r="AO313" s="4">
        <f t="shared" si="150"/>
        <v>0</v>
      </c>
      <c r="AP313" s="4">
        <v>0</v>
      </c>
      <c r="AQ313" s="4">
        <v>0</v>
      </c>
      <c r="AR313" s="4">
        <f t="shared" si="151"/>
        <v>0</v>
      </c>
      <c r="AS313" s="4">
        <f t="shared" si="159"/>
        <v>1291037.2522727272</v>
      </c>
      <c r="AT313" s="4">
        <v>0</v>
      </c>
      <c r="AU313" s="4">
        <f t="shared" si="160"/>
        <v>1291037.2522727272</v>
      </c>
      <c r="AV313" s="18">
        <f t="shared" si="161"/>
        <v>1</v>
      </c>
      <c r="AW313" s="105"/>
      <c r="AX313" s="103"/>
      <c r="AY313" s="107">
        <f t="shared" si="152"/>
        <v>1291037.2522727272</v>
      </c>
      <c r="AZ313" s="7"/>
      <c r="BA313" s="7"/>
      <c r="BB313" s="7"/>
      <c r="BC313" s="7"/>
      <c r="BD313" s="7"/>
      <c r="BE313" s="7"/>
      <c r="BF313" s="7"/>
    </row>
    <row r="314" spans="1:58" x14ac:dyDescent="0.25">
      <c r="A314" s="22" t="s">
        <v>1812</v>
      </c>
      <c r="B314" s="23">
        <v>14</v>
      </c>
      <c r="C314" s="22" t="s">
        <v>621</v>
      </c>
      <c r="D314" s="48">
        <v>140000027</v>
      </c>
      <c r="E314" s="22" t="s">
        <v>827</v>
      </c>
      <c r="F314" s="22" t="s">
        <v>1504</v>
      </c>
      <c r="I314" s="1" t="s">
        <v>506</v>
      </c>
      <c r="J314" s="33">
        <v>24199</v>
      </c>
      <c r="K314" s="33">
        <f t="shared" si="153"/>
        <v>18173.451274237894</v>
      </c>
      <c r="L314" s="33">
        <v>518</v>
      </c>
      <c r="M314" s="33">
        <f t="shared" si="154"/>
        <v>1</v>
      </c>
      <c r="N314" s="32">
        <v>0</v>
      </c>
      <c r="O314" s="33" t="s">
        <v>11</v>
      </c>
      <c r="P314" s="33" t="str">
        <f t="shared" si="130"/>
        <v/>
      </c>
      <c r="Q314" s="36">
        <f t="shared" si="131"/>
        <v>1.7892261904761906</v>
      </c>
      <c r="R314" s="6">
        <f t="shared" si="132"/>
        <v>2.5177009523809524</v>
      </c>
      <c r="S314" s="6">
        <f t="shared" si="133"/>
        <v>0</v>
      </c>
      <c r="T314" s="6">
        <f t="shared" si="155"/>
        <v>0.72847476190476179</v>
      </c>
      <c r="U314" s="6">
        <f t="shared" si="134"/>
        <v>2.5177009523809524</v>
      </c>
      <c r="V314" s="6">
        <f t="shared" si="135"/>
        <v>3.2409374999999998</v>
      </c>
      <c r="W314" s="6">
        <f t="shared" si="136"/>
        <v>3.5585178571428573</v>
      </c>
      <c r="X314" s="6">
        <f t="shared" si="137"/>
        <v>0</v>
      </c>
      <c r="Y314" s="6">
        <f t="shared" si="156"/>
        <v>0.31758035714285748</v>
      </c>
      <c r="Z314" s="6">
        <f t="shared" si="138"/>
        <v>3.5585178571428573</v>
      </c>
      <c r="AA314" s="4">
        <f t="shared" si="139"/>
        <v>1</v>
      </c>
      <c r="AB314" s="44">
        <f t="shared" si="140"/>
        <v>1</v>
      </c>
      <c r="AC314" s="6">
        <f t="shared" si="141"/>
        <v>0.125</v>
      </c>
      <c r="AD314" s="4">
        <f t="shared" si="157"/>
        <v>0</v>
      </c>
      <c r="AF314" s="4">
        <f t="shared" si="142"/>
        <v>0</v>
      </c>
      <c r="AG314" s="4">
        <f t="shared" si="143"/>
        <v>0</v>
      </c>
      <c r="AH314" s="4">
        <f t="shared" si="158"/>
        <v>0</v>
      </c>
      <c r="AI314" s="4">
        <f t="shared" si="144"/>
        <v>517217.0809523809</v>
      </c>
      <c r="AJ314" s="4">
        <f t="shared" si="145"/>
        <v>94208.752076785822</v>
      </c>
      <c r="AK314" s="4">
        <f t="shared" si="146"/>
        <v>273849.59999999998</v>
      </c>
      <c r="AL314" s="4">
        <f t="shared" si="147"/>
        <v>42000</v>
      </c>
      <c r="AM314" s="4">
        <f t="shared" si="148"/>
        <v>8969.5249999999996</v>
      </c>
      <c r="AN314" s="4">
        <f t="shared" si="149"/>
        <v>6121.818181818182</v>
      </c>
      <c r="AO314" s="4">
        <f t="shared" si="150"/>
        <v>0</v>
      </c>
      <c r="AP314" s="4">
        <v>0</v>
      </c>
      <c r="AQ314" s="4">
        <v>0</v>
      </c>
      <c r="AR314" s="4">
        <f t="shared" si="151"/>
        <v>0</v>
      </c>
      <c r="AS314" s="4">
        <f t="shared" si="159"/>
        <v>942366.77621098491</v>
      </c>
      <c r="AT314" s="4">
        <v>0</v>
      </c>
      <c r="AU314" s="4">
        <f t="shared" si="160"/>
        <v>942366.77621098491</v>
      </c>
      <c r="AV314" s="18">
        <f t="shared" si="161"/>
        <v>1</v>
      </c>
      <c r="AW314" s="105"/>
      <c r="AX314" s="103"/>
      <c r="AY314" s="107">
        <f t="shared" si="152"/>
        <v>942366.77621098491</v>
      </c>
      <c r="AZ314" s="7"/>
      <c r="BA314" s="7"/>
      <c r="BB314" s="7"/>
      <c r="BC314" s="7"/>
      <c r="BD314" s="7"/>
      <c r="BE314" s="7"/>
      <c r="BF314" s="7"/>
    </row>
    <row r="315" spans="1:58" x14ac:dyDescent="0.25">
      <c r="A315" s="22" t="s">
        <v>1812</v>
      </c>
      <c r="B315" s="23">
        <v>14</v>
      </c>
      <c r="C315" s="22" t="s">
        <v>1813</v>
      </c>
      <c r="D315" s="48">
        <v>140000076</v>
      </c>
      <c r="E315" s="22" t="s">
        <v>828</v>
      </c>
      <c r="F315" s="22" t="s">
        <v>1504</v>
      </c>
      <c r="I315" s="1" t="s">
        <v>505</v>
      </c>
      <c r="J315" s="33">
        <v>7203</v>
      </c>
      <c r="K315" s="33">
        <f t="shared" si="153"/>
        <v>5409.4536769426659</v>
      </c>
      <c r="L315" s="33">
        <v>0</v>
      </c>
      <c r="M315" s="33">
        <f t="shared" si="154"/>
        <v>1</v>
      </c>
      <c r="N315" s="32">
        <v>0</v>
      </c>
      <c r="O315" s="33" t="s">
        <v>16</v>
      </c>
      <c r="P315" s="33" t="str">
        <f t="shared" si="130"/>
        <v>Faible activité</v>
      </c>
      <c r="Q315" s="36">
        <f t="shared" si="131"/>
        <v>1</v>
      </c>
      <c r="R315" s="6">
        <f t="shared" si="132"/>
        <v>0</v>
      </c>
      <c r="S315" s="6">
        <f t="shared" si="133"/>
        <v>0</v>
      </c>
      <c r="T315" s="6">
        <f t="shared" si="155"/>
        <v>0</v>
      </c>
      <c r="U315" s="6">
        <f t="shared" si="134"/>
        <v>1</v>
      </c>
      <c r="V315" s="6">
        <f t="shared" si="135"/>
        <v>1</v>
      </c>
      <c r="W315" s="6">
        <f t="shared" si="136"/>
        <v>0</v>
      </c>
      <c r="X315" s="6">
        <f t="shared" si="137"/>
        <v>0</v>
      </c>
      <c r="Y315" s="6">
        <f t="shared" si="156"/>
        <v>0</v>
      </c>
      <c r="Z315" s="6">
        <f t="shared" si="138"/>
        <v>1</v>
      </c>
      <c r="AA315" s="4">
        <f t="shared" si="139"/>
        <v>0</v>
      </c>
      <c r="AB315" s="44">
        <f t="shared" si="140"/>
        <v>0</v>
      </c>
      <c r="AC315" s="6">
        <f t="shared" si="141"/>
        <v>0</v>
      </c>
      <c r="AD315" s="4">
        <f t="shared" si="157"/>
        <v>0</v>
      </c>
      <c r="AF315" s="4">
        <f t="shared" si="142"/>
        <v>0</v>
      </c>
      <c r="AG315" s="4">
        <f t="shared" si="143"/>
        <v>0</v>
      </c>
      <c r="AH315" s="4">
        <f t="shared" si="158"/>
        <v>0</v>
      </c>
      <c r="AI315" s="4">
        <f t="shared" si="144"/>
        <v>0</v>
      </c>
      <c r="AJ315" s="4">
        <f t="shared" si="145"/>
        <v>0</v>
      </c>
      <c r="AK315" s="4">
        <f t="shared" si="146"/>
        <v>0</v>
      </c>
      <c r="AL315" s="4">
        <f t="shared" si="147"/>
        <v>0</v>
      </c>
      <c r="AM315" s="4">
        <f t="shared" si="148"/>
        <v>0</v>
      </c>
      <c r="AN315" s="4">
        <f t="shared" si="149"/>
        <v>0</v>
      </c>
      <c r="AO315" s="4">
        <f t="shared" si="150"/>
        <v>0</v>
      </c>
      <c r="AP315" s="4">
        <v>0</v>
      </c>
      <c r="AQ315" s="4">
        <v>0</v>
      </c>
      <c r="AR315" s="4">
        <f t="shared" si="151"/>
        <v>0</v>
      </c>
      <c r="AS315" s="4">
        <f t="shared" si="159"/>
        <v>0</v>
      </c>
      <c r="AT315" s="4">
        <v>0</v>
      </c>
      <c r="AU315" s="4">
        <f t="shared" si="160"/>
        <v>0</v>
      </c>
      <c r="AV315" s="18">
        <f t="shared" si="161"/>
        <v>0</v>
      </c>
      <c r="AW315" s="105"/>
      <c r="AX315" s="103"/>
      <c r="AY315" s="107">
        <f t="shared" si="152"/>
        <v>0</v>
      </c>
      <c r="AZ315" s="7"/>
      <c r="BA315" s="7"/>
      <c r="BB315" s="7"/>
      <c r="BC315" s="7"/>
      <c r="BD315" s="7"/>
      <c r="BE315" s="7"/>
      <c r="BF315" s="7"/>
    </row>
    <row r="316" spans="1:58" x14ac:dyDescent="0.25">
      <c r="A316" s="22" t="s">
        <v>1812</v>
      </c>
      <c r="B316" s="23">
        <v>14</v>
      </c>
      <c r="C316" s="22" t="s">
        <v>622</v>
      </c>
      <c r="D316" s="48">
        <v>140000209</v>
      </c>
      <c r="E316" s="22" t="s">
        <v>832</v>
      </c>
      <c r="F316" s="22" t="s">
        <v>1504</v>
      </c>
      <c r="I316" s="1" t="s">
        <v>503</v>
      </c>
      <c r="J316" s="33">
        <v>74755</v>
      </c>
      <c r="K316" s="33">
        <f t="shared" si="153"/>
        <v>56141.012025523945</v>
      </c>
      <c r="L316" s="33">
        <v>3514</v>
      </c>
      <c r="M316" s="33">
        <f t="shared" si="154"/>
        <v>1</v>
      </c>
      <c r="N316" s="32">
        <v>0</v>
      </c>
      <c r="O316" s="33" t="s">
        <v>11</v>
      </c>
      <c r="P316" s="33" t="str">
        <f t="shared" si="130"/>
        <v/>
      </c>
      <c r="Q316" s="36">
        <f t="shared" si="131"/>
        <v>4.7985119047619049</v>
      </c>
      <c r="R316" s="6">
        <f t="shared" si="132"/>
        <v>6.9854349999999998</v>
      </c>
      <c r="S316" s="6">
        <f t="shared" si="133"/>
        <v>0</v>
      </c>
      <c r="T316" s="6">
        <f t="shared" si="155"/>
        <v>2.1869230952380949</v>
      </c>
      <c r="U316" s="6">
        <f t="shared" si="134"/>
        <v>6.9854349999999998</v>
      </c>
      <c r="V316" s="6">
        <f t="shared" si="135"/>
        <v>10.011830357142857</v>
      </c>
      <c r="W316" s="6">
        <f t="shared" si="136"/>
        <v>11.50532738095238</v>
      </c>
      <c r="X316" s="6">
        <f t="shared" si="137"/>
        <v>0</v>
      </c>
      <c r="Y316" s="6">
        <f t="shared" si="156"/>
        <v>1.4934970238095229</v>
      </c>
      <c r="Z316" s="6">
        <f t="shared" si="138"/>
        <v>11.50532738095238</v>
      </c>
      <c r="AA316" s="4">
        <f t="shared" si="139"/>
        <v>2</v>
      </c>
      <c r="AB316" s="44">
        <f t="shared" si="140"/>
        <v>2</v>
      </c>
      <c r="AC316" s="6">
        <f t="shared" si="141"/>
        <v>0.25</v>
      </c>
      <c r="AD316" s="4">
        <f t="shared" si="157"/>
        <v>0</v>
      </c>
      <c r="AE316" s="4">
        <v>1</v>
      </c>
      <c r="AF316" s="4">
        <f t="shared" si="142"/>
        <v>0</v>
      </c>
      <c r="AG316" s="4">
        <f t="shared" si="143"/>
        <v>0</v>
      </c>
      <c r="AH316" s="4">
        <f t="shared" si="158"/>
        <v>0</v>
      </c>
      <c r="AI316" s="4">
        <f t="shared" si="144"/>
        <v>1552715.3976190474</v>
      </c>
      <c r="AJ316" s="4">
        <f t="shared" si="145"/>
        <v>443039.02202678547</v>
      </c>
      <c r="AK316" s="4">
        <f t="shared" si="146"/>
        <v>547699.19999999995</v>
      </c>
      <c r="AL316" s="4">
        <f t="shared" si="147"/>
        <v>84000</v>
      </c>
      <c r="AM316" s="4">
        <f t="shared" si="148"/>
        <v>17939.05</v>
      </c>
      <c r="AN316" s="4">
        <f t="shared" si="149"/>
        <v>41529.090909090912</v>
      </c>
      <c r="AO316" s="4">
        <f t="shared" si="150"/>
        <v>244714.95999999996</v>
      </c>
      <c r="AP316" s="4">
        <v>0</v>
      </c>
      <c r="AQ316" s="4">
        <v>0</v>
      </c>
      <c r="AR316" s="4">
        <f t="shared" si="151"/>
        <v>433548.54788495286</v>
      </c>
      <c r="AS316" s="4">
        <f t="shared" si="159"/>
        <v>3365185.2684398764</v>
      </c>
      <c r="AT316" s="4">
        <v>0</v>
      </c>
      <c r="AU316" s="4">
        <f t="shared" si="160"/>
        <v>3365185.2684398764</v>
      </c>
      <c r="AV316" s="18">
        <f t="shared" si="161"/>
        <v>1</v>
      </c>
      <c r="AW316" s="105"/>
      <c r="AX316" s="103"/>
      <c r="AY316" s="107">
        <f t="shared" si="152"/>
        <v>3365185.2684398764</v>
      </c>
      <c r="AZ316" s="7"/>
      <c r="BA316" s="7"/>
      <c r="BB316" s="7"/>
      <c r="BC316" s="7"/>
      <c r="BD316" s="7"/>
      <c r="BE316" s="7"/>
      <c r="BF316" s="7"/>
    </row>
    <row r="317" spans="1:58" x14ac:dyDescent="0.25">
      <c r="A317" s="22" t="s">
        <v>1812</v>
      </c>
      <c r="B317" s="23">
        <v>14</v>
      </c>
      <c r="C317" s="22" t="s">
        <v>623</v>
      </c>
      <c r="D317" s="48">
        <v>140000233</v>
      </c>
      <c r="E317" s="22" t="s">
        <v>833</v>
      </c>
      <c r="F317" s="22" t="s">
        <v>1504</v>
      </c>
      <c r="I317" s="1" t="s">
        <v>502</v>
      </c>
      <c r="J317" s="33">
        <v>17692</v>
      </c>
      <c r="K317" s="33">
        <f t="shared" si="153"/>
        <v>13286.693662705766</v>
      </c>
      <c r="L317" s="33">
        <v>302</v>
      </c>
      <c r="M317" s="33">
        <f t="shared" si="154"/>
        <v>1</v>
      </c>
      <c r="N317" s="32">
        <v>0</v>
      </c>
      <c r="O317" s="33" t="s">
        <v>11</v>
      </c>
      <c r="P317" s="33" t="str">
        <f t="shared" si="130"/>
        <v>Faible activité</v>
      </c>
      <c r="Q317" s="36">
        <f t="shared" si="131"/>
        <v>1.401904761904762</v>
      </c>
      <c r="R317" s="6">
        <f t="shared" si="132"/>
        <v>2.0133055952380952</v>
      </c>
      <c r="S317" s="6">
        <f t="shared" si="133"/>
        <v>0</v>
      </c>
      <c r="T317" s="6">
        <f t="shared" si="155"/>
        <v>0.61140083333333317</v>
      </c>
      <c r="U317" s="6">
        <f t="shared" si="134"/>
        <v>2.0133055952380952</v>
      </c>
      <c r="V317" s="6">
        <f t="shared" si="135"/>
        <v>2.3694642857142858</v>
      </c>
      <c r="W317" s="6">
        <f t="shared" si="136"/>
        <v>2.6618928571428571</v>
      </c>
      <c r="X317" s="6">
        <f t="shared" si="137"/>
        <v>0</v>
      </c>
      <c r="Y317" s="6">
        <f t="shared" si="156"/>
        <v>0.29242857142857126</v>
      </c>
      <c r="Z317" s="6">
        <f t="shared" si="138"/>
        <v>2.6618928571428571</v>
      </c>
      <c r="AA317" s="4">
        <f t="shared" si="139"/>
        <v>1</v>
      </c>
      <c r="AB317" s="44">
        <f t="shared" si="140"/>
        <v>1</v>
      </c>
      <c r="AC317" s="6">
        <f t="shared" si="141"/>
        <v>0.125</v>
      </c>
      <c r="AD317" s="4">
        <f t="shared" si="157"/>
        <v>0</v>
      </c>
      <c r="AF317" s="4">
        <f t="shared" si="142"/>
        <v>0</v>
      </c>
      <c r="AG317" s="4">
        <f t="shared" si="143"/>
        <v>-100665.27976190476</v>
      </c>
      <c r="AH317" s="4">
        <f t="shared" si="158"/>
        <v>-100665.27976190476</v>
      </c>
      <c r="AI317" s="4">
        <f t="shared" si="144"/>
        <v>333429.31190476182</v>
      </c>
      <c r="AJ317" s="4">
        <f t="shared" si="145"/>
        <v>86747.590542857099</v>
      </c>
      <c r="AK317" s="4">
        <f t="shared" si="146"/>
        <v>273849.59999999998</v>
      </c>
      <c r="AL317" s="4">
        <f t="shared" si="147"/>
        <v>42000</v>
      </c>
      <c r="AM317" s="4">
        <f t="shared" si="148"/>
        <v>8969.5249999999996</v>
      </c>
      <c r="AN317" s="4">
        <f t="shared" si="149"/>
        <v>3569.090909090909</v>
      </c>
      <c r="AO317" s="4">
        <f t="shared" si="150"/>
        <v>0</v>
      </c>
      <c r="AP317" s="4">
        <v>0</v>
      </c>
      <c r="AQ317" s="4">
        <v>0</v>
      </c>
      <c r="AR317" s="4">
        <f t="shared" si="151"/>
        <v>0</v>
      </c>
      <c r="AS317" s="4">
        <f t="shared" si="159"/>
        <v>748565.11835670983</v>
      </c>
      <c r="AT317" s="4">
        <v>0</v>
      </c>
      <c r="AU317" s="4">
        <f t="shared" si="160"/>
        <v>748565.11835670983</v>
      </c>
      <c r="AV317" s="18">
        <f t="shared" si="161"/>
        <v>1</v>
      </c>
      <c r="AW317" s="105"/>
      <c r="AX317" s="103"/>
      <c r="AY317" s="107">
        <f t="shared" si="152"/>
        <v>748565.11835670983</v>
      </c>
      <c r="AZ317" s="7"/>
      <c r="BA317" s="7"/>
      <c r="BB317" s="7"/>
      <c r="BC317" s="7"/>
      <c r="BD317" s="7"/>
      <c r="BE317" s="7"/>
      <c r="BF317" s="7"/>
    </row>
    <row r="318" spans="1:58" x14ac:dyDescent="0.25">
      <c r="A318" s="22" t="s">
        <v>1812</v>
      </c>
      <c r="B318" s="23">
        <v>14</v>
      </c>
      <c r="C318" s="22" t="s">
        <v>1814</v>
      </c>
      <c r="D318" s="48">
        <v>140000258</v>
      </c>
      <c r="E318" s="22" t="s">
        <v>1815</v>
      </c>
      <c r="F318" s="22" t="s">
        <v>1529</v>
      </c>
      <c r="I318" s="1" t="s">
        <v>1510</v>
      </c>
      <c r="J318" s="33">
        <v>0</v>
      </c>
      <c r="K318" s="33">
        <f t="shared" si="153"/>
        <v>0</v>
      </c>
      <c r="L318" s="33">
        <v>0</v>
      </c>
      <c r="M318" s="33">
        <f t="shared" si="154"/>
        <v>0</v>
      </c>
      <c r="N318" s="5">
        <v>0</v>
      </c>
      <c r="O318" s="1" t="s">
        <v>1510</v>
      </c>
      <c r="P318" s="33" t="str">
        <f t="shared" si="130"/>
        <v/>
      </c>
      <c r="Q318" s="36">
        <f t="shared" si="131"/>
        <v>0</v>
      </c>
      <c r="R318" s="6">
        <f t="shared" si="132"/>
        <v>0</v>
      </c>
      <c r="S318" s="6">
        <f t="shared" si="133"/>
        <v>0</v>
      </c>
      <c r="T318" s="6">
        <f t="shared" si="155"/>
        <v>0</v>
      </c>
      <c r="U318" s="6">
        <f t="shared" si="134"/>
        <v>0</v>
      </c>
      <c r="V318" s="6">
        <f t="shared" si="135"/>
        <v>0</v>
      </c>
      <c r="W318" s="6">
        <f t="shared" si="136"/>
        <v>0</v>
      </c>
      <c r="X318" s="6">
        <f t="shared" si="137"/>
        <v>0</v>
      </c>
      <c r="Y318" s="6">
        <f t="shared" si="156"/>
        <v>0</v>
      </c>
      <c r="Z318" s="6">
        <f t="shared" si="138"/>
        <v>0</v>
      </c>
      <c r="AA318" s="4">
        <f t="shared" si="139"/>
        <v>0</v>
      </c>
      <c r="AB318" s="44">
        <f t="shared" si="140"/>
        <v>0</v>
      </c>
      <c r="AC318" s="6">
        <f t="shared" si="141"/>
        <v>0</v>
      </c>
      <c r="AD318" s="4">
        <f t="shared" si="157"/>
        <v>0</v>
      </c>
      <c r="AF318" s="4">
        <f t="shared" si="142"/>
        <v>0</v>
      </c>
      <c r="AG318" s="4">
        <f t="shared" si="143"/>
        <v>0</v>
      </c>
      <c r="AH318" s="4">
        <f t="shared" si="158"/>
        <v>0</v>
      </c>
      <c r="AI318" s="4">
        <f t="shared" si="144"/>
        <v>0</v>
      </c>
      <c r="AJ318" s="4">
        <f t="shared" si="145"/>
        <v>0</v>
      </c>
      <c r="AK318" s="4">
        <f t="shared" si="146"/>
        <v>0</v>
      </c>
      <c r="AL318" s="4">
        <f t="shared" si="147"/>
        <v>0</v>
      </c>
      <c r="AM318" s="4">
        <f t="shared" si="148"/>
        <v>0</v>
      </c>
      <c r="AN318" s="4">
        <f t="shared" si="149"/>
        <v>0</v>
      </c>
      <c r="AO318" s="4">
        <f t="shared" si="150"/>
        <v>0</v>
      </c>
      <c r="AP318" s="4">
        <v>0</v>
      </c>
      <c r="AQ318" s="4">
        <v>0</v>
      </c>
      <c r="AR318" s="4">
        <f t="shared" si="151"/>
        <v>0</v>
      </c>
      <c r="AS318" s="4">
        <f t="shared" si="159"/>
        <v>0</v>
      </c>
      <c r="AT318" s="4">
        <v>0</v>
      </c>
      <c r="AU318" s="4">
        <f t="shared" si="160"/>
        <v>0</v>
      </c>
      <c r="AV318" s="18">
        <f t="shared" si="161"/>
        <v>0</v>
      </c>
      <c r="AW318" s="105"/>
      <c r="AX318" s="103"/>
      <c r="AY318" s="107">
        <f t="shared" si="152"/>
        <v>0</v>
      </c>
      <c r="AZ318" s="7"/>
      <c r="BA318" s="7"/>
      <c r="BB318" s="7"/>
      <c r="BC318" s="7"/>
      <c r="BD318" s="7"/>
      <c r="BE318" s="7"/>
      <c r="BF318" s="7"/>
    </row>
    <row r="319" spans="1:58" x14ac:dyDescent="0.25">
      <c r="A319" s="22" t="s">
        <v>1812</v>
      </c>
      <c r="B319" s="23">
        <v>14</v>
      </c>
      <c r="C319" s="22" t="s">
        <v>624</v>
      </c>
      <c r="D319" s="48">
        <v>140000373</v>
      </c>
      <c r="E319" s="22" t="s">
        <v>834</v>
      </c>
      <c r="F319" s="22" t="s">
        <v>1504</v>
      </c>
      <c r="I319" s="1" t="s">
        <v>501</v>
      </c>
      <c r="J319" s="33">
        <v>9900</v>
      </c>
      <c r="K319" s="33">
        <f t="shared" si="153"/>
        <v>7434.9009304084948</v>
      </c>
      <c r="L319" s="33">
        <v>426</v>
      </c>
      <c r="M319" s="33">
        <f t="shared" si="154"/>
        <v>1</v>
      </c>
      <c r="N319" s="32">
        <v>0</v>
      </c>
      <c r="O319" s="33" t="s">
        <v>11</v>
      </c>
      <c r="P319" s="33" t="str">
        <f t="shared" si="130"/>
        <v>Faible activité</v>
      </c>
      <c r="Q319" s="36">
        <f t="shared" si="131"/>
        <v>1</v>
      </c>
      <c r="R319" s="6">
        <f t="shared" si="132"/>
        <v>2</v>
      </c>
      <c r="S319" s="6">
        <f t="shared" si="133"/>
        <v>0</v>
      </c>
      <c r="T319" s="6">
        <f t="shared" si="155"/>
        <v>1</v>
      </c>
      <c r="U319" s="6">
        <f t="shared" si="134"/>
        <v>2</v>
      </c>
      <c r="V319" s="6">
        <f t="shared" si="135"/>
        <v>1.3258928571428572</v>
      </c>
      <c r="W319" s="6">
        <f t="shared" si="136"/>
        <v>2</v>
      </c>
      <c r="X319" s="6">
        <f t="shared" si="137"/>
        <v>0</v>
      </c>
      <c r="Y319" s="6">
        <f t="shared" si="156"/>
        <v>0.67410714285714279</v>
      </c>
      <c r="Z319" s="6">
        <f t="shared" si="138"/>
        <v>2</v>
      </c>
      <c r="AA319" s="4">
        <f t="shared" si="139"/>
        <v>1</v>
      </c>
      <c r="AB319" s="44">
        <f t="shared" si="140"/>
        <v>1</v>
      </c>
      <c r="AC319" s="6">
        <f t="shared" si="141"/>
        <v>0.125</v>
      </c>
      <c r="AD319" s="4">
        <f t="shared" si="157"/>
        <v>0</v>
      </c>
      <c r="AF319" s="4">
        <f t="shared" si="142"/>
        <v>0</v>
      </c>
      <c r="AG319" s="4">
        <f t="shared" si="143"/>
        <v>-100000</v>
      </c>
      <c r="AH319" s="4">
        <f t="shared" si="158"/>
        <v>-50000</v>
      </c>
      <c r="AI319" s="4">
        <f t="shared" si="144"/>
        <v>660000</v>
      </c>
      <c r="AJ319" s="4">
        <f t="shared" si="145"/>
        <v>199970.7830357143</v>
      </c>
      <c r="AK319" s="4">
        <f t="shared" si="146"/>
        <v>273849.59999999998</v>
      </c>
      <c r="AL319" s="4">
        <f t="shared" si="147"/>
        <v>42000</v>
      </c>
      <c r="AM319" s="4">
        <f t="shared" si="148"/>
        <v>8969.5249999999996</v>
      </c>
      <c r="AN319" s="4">
        <f t="shared" si="149"/>
        <v>5034.545454545455</v>
      </c>
      <c r="AO319" s="4">
        <f t="shared" si="150"/>
        <v>0</v>
      </c>
      <c r="AP319" s="4">
        <v>0</v>
      </c>
      <c r="AQ319" s="4">
        <v>0</v>
      </c>
      <c r="AR319" s="4">
        <f t="shared" si="151"/>
        <v>0</v>
      </c>
      <c r="AS319" s="4">
        <f t="shared" si="159"/>
        <v>1189824.4534902596</v>
      </c>
      <c r="AT319" s="4">
        <v>0</v>
      </c>
      <c r="AU319" s="4">
        <f t="shared" si="160"/>
        <v>1189824.4534902596</v>
      </c>
      <c r="AV319" s="18">
        <f t="shared" si="161"/>
        <v>1</v>
      </c>
      <c r="AW319" s="105"/>
      <c r="AX319" s="103"/>
      <c r="AY319" s="107">
        <f t="shared" si="152"/>
        <v>1189824.4534902596</v>
      </c>
      <c r="AZ319" s="7"/>
      <c r="BA319" s="7"/>
      <c r="BB319" s="7"/>
      <c r="BC319" s="7"/>
      <c r="BD319" s="7"/>
      <c r="BE319" s="7"/>
      <c r="BF319" s="7"/>
    </row>
    <row r="320" spans="1:58" x14ac:dyDescent="0.25">
      <c r="A320" s="22" t="s">
        <v>1812</v>
      </c>
      <c r="B320" s="23">
        <v>14</v>
      </c>
      <c r="C320" s="22" t="s">
        <v>1816</v>
      </c>
      <c r="D320" s="48">
        <v>140002452</v>
      </c>
      <c r="E320" s="22" t="s">
        <v>1817</v>
      </c>
      <c r="F320" s="22" t="s">
        <v>1559</v>
      </c>
      <c r="I320" s="1" t="s">
        <v>498</v>
      </c>
      <c r="J320" s="33">
        <v>13792</v>
      </c>
      <c r="K320" s="33">
        <f t="shared" si="153"/>
        <v>10357.793296181208</v>
      </c>
      <c r="L320" s="33">
        <v>0</v>
      </c>
      <c r="M320" s="33">
        <f t="shared" si="154"/>
        <v>1</v>
      </c>
      <c r="N320" s="32">
        <v>0</v>
      </c>
      <c r="O320" s="33" t="s">
        <v>16</v>
      </c>
      <c r="P320" s="33" t="str">
        <f t="shared" si="130"/>
        <v/>
      </c>
      <c r="Q320" s="36">
        <f t="shared" si="131"/>
        <v>1.1697619047619048</v>
      </c>
      <c r="R320" s="6">
        <f t="shared" si="132"/>
        <v>0</v>
      </c>
      <c r="S320" s="6">
        <f t="shared" si="133"/>
        <v>0</v>
      </c>
      <c r="T320" s="6">
        <f t="shared" si="155"/>
        <v>0</v>
      </c>
      <c r="U320" s="6">
        <f t="shared" si="134"/>
        <v>1.1697619047619048</v>
      </c>
      <c r="V320" s="6">
        <f t="shared" si="135"/>
        <v>1.8471428571428572</v>
      </c>
      <c r="W320" s="6">
        <f t="shared" si="136"/>
        <v>0</v>
      </c>
      <c r="X320" s="6">
        <f t="shared" si="137"/>
        <v>0</v>
      </c>
      <c r="Y320" s="6">
        <f t="shared" si="156"/>
        <v>0</v>
      </c>
      <c r="Z320" s="6">
        <f t="shared" si="138"/>
        <v>1.8471428571428572</v>
      </c>
      <c r="AA320" s="4">
        <f t="shared" si="139"/>
        <v>0</v>
      </c>
      <c r="AB320" s="44">
        <f t="shared" si="140"/>
        <v>0</v>
      </c>
      <c r="AC320" s="6">
        <f t="shared" si="141"/>
        <v>0</v>
      </c>
      <c r="AD320" s="4">
        <f t="shared" si="157"/>
        <v>0</v>
      </c>
      <c r="AF320" s="4">
        <f t="shared" si="142"/>
        <v>0</v>
      </c>
      <c r="AG320" s="4">
        <f t="shared" si="143"/>
        <v>0</v>
      </c>
      <c r="AH320" s="4">
        <f t="shared" si="158"/>
        <v>0</v>
      </c>
      <c r="AI320" s="4">
        <f t="shared" si="144"/>
        <v>0</v>
      </c>
      <c r="AJ320" s="4">
        <f t="shared" si="145"/>
        <v>0</v>
      </c>
      <c r="AK320" s="4">
        <f t="shared" si="146"/>
        <v>0</v>
      </c>
      <c r="AL320" s="4">
        <f t="shared" si="147"/>
        <v>0</v>
      </c>
      <c r="AM320" s="4">
        <f t="shared" si="148"/>
        <v>0</v>
      </c>
      <c r="AN320" s="4">
        <f t="shared" si="149"/>
        <v>0</v>
      </c>
      <c r="AO320" s="4">
        <f t="shared" si="150"/>
        <v>0</v>
      </c>
      <c r="AP320" s="4">
        <v>0</v>
      </c>
      <c r="AQ320" s="4">
        <v>0</v>
      </c>
      <c r="AR320" s="4">
        <f t="shared" si="151"/>
        <v>0</v>
      </c>
      <c r="AS320" s="4">
        <f t="shared" si="159"/>
        <v>0</v>
      </c>
      <c r="AT320" s="4">
        <v>0</v>
      </c>
      <c r="AU320" s="4">
        <f t="shared" si="160"/>
        <v>0</v>
      </c>
      <c r="AV320" s="18">
        <f t="shared" si="161"/>
        <v>0</v>
      </c>
      <c r="AW320" s="105"/>
      <c r="AX320" s="103"/>
      <c r="AY320" s="107">
        <f t="shared" si="152"/>
        <v>0</v>
      </c>
      <c r="AZ320" s="7"/>
      <c r="BA320" s="7"/>
      <c r="BB320" s="7"/>
      <c r="BC320" s="7"/>
      <c r="BD320" s="7"/>
      <c r="BE320" s="7"/>
      <c r="BF320" s="7"/>
    </row>
    <row r="321" spans="1:58" x14ac:dyDescent="0.25">
      <c r="A321" s="22" t="s">
        <v>1812</v>
      </c>
      <c r="B321" s="23">
        <v>14</v>
      </c>
      <c r="C321" s="22" t="s">
        <v>1818</v>
      </c>
      <c r="D321" s="48">
        <v>140016759</v>
      </c>
      <c r="E321" s="22" t="s">
        <v>1819</v>
      </c>
      <c r="F321" s="22" t="s">
        <v>1529</v>
      </c>
      <c r="I321" s="1" t="s">
        <v>500</v>
      </c>
      <c r="J321" s="33">
        <v>0</v>
      </c>
      <c r="K321" s="33">
        <f t="shared" si="153"/>
        <v>0</v>
      </c>
      <c r="L321" s="33">
        <v>0</v>
      </c>
      <c r="M321" s="33">
        <f t="shared" si="154"/>
        <v>0</v>
      </c>
      <c r="N321" s="32">
        <v>1</v>
      </c>
      <c r="O321" s="33"/>
      <c r="P321" s="33" t="str">
        <f t="shared" si="130"/>
        <v/>
      </c>
      <c r="Q321" s="36">
        <f t="shared" si="131"/>
        <v>0</v>
      </c>
      <c r="R321" s="6">
        <f t="shared" si="132"/>
        <v>0</v>
      </c>
      <c r="S321" s="6">
        <f t="shared" si="133"/>
        <v>0</v>
      </c>
      <c r="T321" s="6">
        <f t="shared" si="155"/>
        <v>0</v>
      </c>
      <c r="U321" s="6">
        <f t="shared" si="134"/>
        <v>0</v>
      </c>
      <c r="V321" s="6">
        <f t="shared" si="135"/>
        <v>0</v>
      </c>
      <c r="W321" s="6">
        <f t="shared" si="136"/>
        <v>0</v>
      </c>
      <c r="X321" s="6">
        <f t="shared" si="137"/>
        <v>0</v>
      </c>
      <c r="Y321" s="6">
        <f t="shared" si="156"/>
        <v>0</v>
      </c>
      <c r="Z321" s="6">
        <f t="shared" si="138"/>
        <v>0</v>
      </c>
      <c r="AA321" s="4">
        <f t="shared" si="139"/>
        <v>0</v>
      </c>
      <c r="AB321" s="44">
        <f t="shared" si="140"/>
        <v>0</v>
      </c>
      <c r="AC321" s="6">
        <f t="shared" si="141"/>
        <v>0</v>
      </c>
      <c r="AD321" s="4">
        <f t="shared" si="157"/>
        <v>0</v>
      </c>
      <c r="AF321" s="4">
        <f t="shared" si="142"/>
        <v>0</v>
      </c>
      <c r="AG321" s="4">
        <f t="shared" si="143"/>
        <v>0</v>
      </c>
      <c r="AH321" s="4">
        <f t="shared" si="158"/>
        <v>0</v>
      </c>
      <c r="AI321" s="4">
        <f t="shared" si="144"/>
        <v>0</v>
      </c>
      <c r="AJ321" s="4">
        <f t="shared" si="145"/>
        <v>0</v>
      </c>
      <c r="AK321" s="4">
        <f t="shared" si="146"/>
        <v>0</v>
      </c>
      <c r="AL321" s="4">
        <f t="shared" si="147"/>
        <v>0</v>
      </c>
      <c r="AM321" s="4">
        <f t="shared" si="148"/>
        <v>0</v>
      </c>
      <c r="AN321" s="4">
        <f t="shared" si="149"/>
        <v>0</v>
      </c>
      <c r="AO321" s="4">
        <f t="shared" si="150"/>
        <v>0</v>
      </c>
      <c r="AP321" s="4">
        <v>0</v>
      </c>
      <c r="AQ321" s="4">
        <v>0</v>
      </c>
      <c r="AR321" s="4">
        <f t="shared" si="151"/>
        <v>0</v>
      </c>
      <c r="AS321" s="4">
        <f t="shared" si="159"/>
        <v>0</v>
      </c>
      <c r="AT321" s="4">
        <v>0</v>
      </c>
      <c r="AU321" s="4">
        <f t="shared" si="160"/>
        <v>0</v>
      </c>
      <c r="AV321" s="18">
        <f t="shared" si="161"/>
        <v>0</v>
      </c>
      <c r="AW321" s="105"/>
      <c r="AX321" s="103"/>
      <c r="AY321" s="107">
        <f t="shared" si="152"/>
        <v>0</v>
      </c>
      <c r="AZ321" s="7"/>
      <c r="BA321" s="7"/>
      <c r="BB321" s="7"/>
      <c r="BC321" s="7"/>
      <c r="BD321" s="7"/>
      <c r="BE321" s="7"/>
      <c r="BF321" s="7"/>
    </row>
    <row r="322" spans="1:58" x14ac:dyDescent="0.25">
      <c r="A322" s="22" t="s">
        <v>1812</v>
      </c>
      <c r="B322" s="23">
        <v>14</v>
      </c>
      <c r="C322" s="22" t="s">
        <v>1820</v>
      </c>
      <c r="D322" s="48">
        <v>140017237</v>
      </c>
      <c r="E322" s="22" t="s">
        <v>1821</v>
      </c>
      <c r="F322" s="22" t="s">
        <v>1529</v>
      </c>
      <c r="I322" s="1" t="s">
        <v>499</v>
      </c>
      <c r="J322" s="33">
        <v>0</v>
      </c>
      <c r="K322" s="33">
        <f t="shared" si="153"/>
        <v>0</v>
      </c>
      <c r="L322" s="33">
        <v>0</v>
      </c>
      <c r="M322" s="33">
        <f t="shared" si="154"/>
        <v>0</v>
      </c>
      <c r="N322" s="32">
        <v>1</v>
      </c>
      <c r="O322" s="33"/>
      <c r="P322" s="33" t="str">
        <f t="shared" si="130"/>
        <v/>
      </c>
      <c r="Q322" s="36">
        <f t="shared" si="131"/>
        <v>0</v>
      </c>
      <c r="R322" s="6">
        <f t="shared" si="132"/>
        <v>0</v>
      </c>
      <c r="S322" s="6">
        <f t="shared" si="133"/>
        <v>0</v>
      </c>
      <c r="T322" s="6">
        <f t="shared" si="155"/>
        <v>0</v>
      </c>
      <c r="U322" s="6">
        <f t="shared" si="134"/>
        <v>0</v>
      </c>
      <c r="V322" s="6">
        <f t="shared" si="135"/>
        <v>0</v>
      </c>
      <c r="W322" s="6">
        <f t="shared" si="136"/>
        <v>0</v>
      </c>
      <c r="X322" s="6">
        <f t="shared" si="137"/>
        <v>0</v>
      </c>
      <c r="Y322" s="6">
        <f t="shared" si="156"/>
        <v>0</v>
      </c>
      <c r="Z322" s="6">
        <f t="shared" si="138"/>
        <v>0</v>
      </c>
      <c r="AA322" s="4">
        <f t="shared" si="139"/>
        <v>0</v>
      </c>
      <c r="AB322" s="44">
        <f t="shared" si="140"/>
        <v>0</v>
      </c>
      <c r="AC322" s="6">
        <f t="shared" si="141"/>
        <v>0</v>
      </c>
      <c r="AD322" s="4">
        <f t="shared" si="157"/>
        <v>0</v>
      </c>
      <c r="AF322" s="4">
        <f t="shared" si="142"/>
        <v>0</v>
      </c>
      <c r="AG322" s="4">
        <f t="shared" si="143"/>
        <v>0</v>
      </c>
      <c r="AH322" s="4">
        <f t="shared" si="158"/>
        <v>0</v>
      </c>
      <c r="AI322" s="4">
        <f t="shared" si="144"/>
        <v>0</v>
      </c>
      <c r="AJ322" s="4">
        <f t="shared" si="145"/>
        <v>0</v>
      </c>
      <c r="AK322" s="4">
        <f t="shared" si="146"/>
        <v>0</v>
      </c>
      <c r="AL322" s="4">
        <f t="shared" si="147"/>
        <v>0</v>
      </c>
      <c r="AM322" s="4">
        <f t="shared" si="148"/>
        <v>0</v>
      </c>
      <c r="AN322" s="4">
        <f t="shared" si="149"/>
        <v>0</v>
      </c>
      <c r="AO322" s="4">
        <f t="shared" si="150"/>
        <v>0</v>
      </c>
      <c r="AP322" s="4">
        <v>0</v>
      </c>
      <c r="AQ322" s="4">
        <v>0</v>
      </c>
      <c r="AR322" s="4">
        <f t="shared" si="151"/>
        <v>0</v>
      </c>
      <c r="AS322" s="4">
        <f t="shared" si="159"/>
        <v>0</v>
      </c>
      <c r="AT322" s="4">
        <v>0</v>
      </c>
      <c r="AU322" s="4">
        <f t="shared" si="160"/>
        <v>0</v>
      </c>
      <c r="AV322" s="18">
        <f t="shared" si="161"/>
        <v>0</v>
      </c>
      <c r="AW322" s="105"/>
      <c r="AX322" s="103"/>
      <c r="AY322" s="107">
        <f t="shared" si="152"/>
        <v>0</v>
      </c>
      <c r="AZ322" s="7"/>
      <c r="BA322" s="7"/>
      <c r="BB322" s="7"/>
      <c r="BC322" s="7"/>
      <c r="BD322" s="7"/>
      <c r="BE322" s="7"/>
      <c r="BF322" s="7"/>
    </row>
    <row r="323" spans="1:58" x14ac:dyDescent="0.25">
      <c r="A323" s="22" t="s">
        <v>1812</v>
      </c>
      <c r="B323" s="23">
        <v>14</v>
      </c>
      <c r="C323" s="22" t="s">
        <v>1822</v>
      </c>
      <c r="D323" s="48">
        <v>140024886</v>
      </c>
      <c r="E323" s="22" t="s">
        <v>830</v>
      </c>
      <c r="F323" s="22" t="s">
        <v>1504</v>
      </c>
      <c r="I323" s="1" t="s">
        <v>504</v>
      </c>
      <c r="J323" s="33">
        <v>19832</v>
      </c>
      <c r="K323" s="33">
        <f t="shared" si="153"/>
        <v>14893.833863824371</v>
      </c>
      <c r="L323" s="33">
        <v>485</v>
      </c>
      <c r="M323" s="33">
        <f t="shared" si="154"/>
        <v>1</v>
      </c>
      <c r="N323" s="32">
        <v>0</v>
      </c>
      <c r="O323" s="33" t="s">
        <v>11</v>
      </c>
      <c r="P323" s="33" t="str">
        <f t="shared" si="130"/>
        <v>Faible activité</v>
      </c>
      <c r="Q323" s="36">
        <f t="shared" si="131"/>
        <v>1.5292857142857144</v>
      </c>
      <c r="R323" s="6">
        <f t="shared" si="132"/>
        <v>2.2258205357142855</v>
      </c>
      <c r="S323" s="6">
        <f t="shared" si="133"/>
        <v>0</v>
      </c>
      <c r="T323" s="6">
        <f t="shared" si="155"/>
        <v>0.69653482142857115</v>
      </c>
      <c r="U323" s="6">
        <f t="shared" si="134"/>
        <v>2.2258205357142855</v>
      </c>
      <c r="V323" s="6">
        <f t="shared" si="135"/>
        <v>2.6560714285714284</v>
      </c>
      <c r="W323" s="6">
        <f t="shared" si="136"/>
        <v>3.0400773809523809</v>
      </c>
      <c r="X323" s="6">
        <f t="shared" si="137"/>
        <v>0</v>
      </c>
      <c r="Y323" s="6">
        <f t="shared" si="156"/>
        <v>0.38400595238095248</v>
      </c>
      <c r="Z323" s="6">
        <f t="shared" si="138"/>
        <v>3.0400773809523809</v>
      </c>
      <c r="AA323" s="4">
        <f t="shared" si="139"/>
        <v>1</v>
      </c>
      <c r="AB323" s="44">
        <f t="shared" si="140"/>
        <v>1</v>
      </c>
      <c r="AC323" s="6">
        <f t="shared" si="141"/>
        <v>0.125</v>
      </c>
      <c r="AD323" s="4">
        <f t="shared" si="157"/>
        <v>0</v>
      </c>
      <c r="AF323" s="4">
        <f t="shared" si="142"/>
        <v>0</v>
      </c>
      <c r="AG323" s="4">
        <f t="shared" si="143"/>
        <v>-111291.02678571428</v>
      </c>
      <c r="AH323" s="4">
        <f t="shared" si="158"/>
        <v>-111291.02678571428</v>
      </c>
      <c r="AI323" s="4">
        <f t="shared" si="144"/>
        <v>383248.69642857125</v>
      </c>
      <c r="AJ323" s="4">
        <f t="shared" si="145"/>
        <v>113913.59934642861</v>
      </c>
      <c r="AK323" s="4">
        <f t="shared" si="146"/>
        <v>273849.59999999998</v>
      </c>
      <c r="AL323" s="4">
        <f t="shared" si="147"/>
        <v>42000</v>
      </c>
      <c r="AM323" s="4">
        <f t="shared" si="148"/>
        <v>8969.5249999999996</v>
      </c>
      <c r="AN323" s="4">
        <f t="shared" si="149"/>
        <v>5731.818181818182</v>
      </c>
      <c r="AO323" s="4">
        <f t="shared" si="150"/>
        <v>0</v>
      </c>
      <c r="AP323" s="4">
        <v>0</v>
      </c>
      <c r="AQ323" s="4">
        <v>0</v>
      </c>
      <c r="AR323" s="4">
        <f t="shared" si="151"/>
        <v>0</v>
      </c>
      <c r="AS323" s="4">
        <f t="shared" si="159"/>
        <v>827713.23895681812</v>
      </c>
      <c r="AT323" s="4">
        <v>0</v>
      </c>
      <c r="AU323" s="4">
        <f t="shared" si="160"/>
        <v>827713.23895681812</v>
      </c>
      <c r="AV323" s="18">
        <f t="shared" si="161"/>
        <v>1</v>
      </c>
      <c r="AW323" s="105"/>
      <c r="AX323" s="103"/>
      <c r="AY323" s="107">
        <f t="shared" si="152"/>
        <v>827713.23895681812</v>
      </c>
      <c r="AZ323" s="7"/>
      <c r="BA323" s="7"/>
      <c r="BB323" s="7"/>
      <c r="BC323" s="7"/>
      <c r="BD323" s="7"/>
      <c r="BE323" s="7"/>
      <c r="BF323" s="7"/>
    </row>
    <row r="324" spans="1:58" x14ac:dyDescent="0.25">
      <c r="A324" s="22" t="s">
        <v>1812</v>
      </c>
      <c r="B324" s="23">
        <v>14</v>
      </c>
      <c r="C324" s="22" t="s">
        <v>1823</v>
      </c>
      <c r="D324" s="48">
        <v>140026410</v>
      </c>
      <c r="E324" s="22" t="s">
        <v>837</v>
      </c>
      <c r="F324" s="22" t="s">
        <v>1504</v>
      </c>
      <c r="I324" s="1" t="s">
        <v>497</v>
      </c>
      <c r="J324" s="33">
        <v>15331</v>
      </c>
      <c r="K324" s="33">
        <f t="shared" si="153"/>
        <v>11513.582440817438</v>
      </c>
      <c r="L324" s="33">
        <v>398</v>
      </c>
      <c r="M324" s="33">
        <f t="shared" si="154"/>
        <v>1</v>
      </c>
      <c r="N324" s="32">
        <v>0</v>
      </c>
      <c r="O324" s="33" t="s">
        <v>11</v>
      </c>
      <c r="P324" s="33" t="str">
        <f t="shared" si="130"/>
        <v>Faible activité</v>
      </c>
      <c r="Q324" s="36">
        <f t="shared" si="131"/>
        <v>1.2613690476190476</v>
      </c>
      <c r="R324" s="6">
        <f t="shared" si="132"/>
        <v>2</v>
      </c>
      <c r="S324" s="6">
        <f t="shared" si="133"/>
        <v>0</v>
      </c>
      <c r="T324" s="6">
        <f t="shared" si="155"/>
        <v>0.73863095238095244</v>
      </c>
      <c r="U324" s="6">
        <f t="shared" si="134"/>
        <v>2</v>
      </c>
      <c r="V324" s="6">
        <f t="shared" si="135"/>
        <v>2.0532589285714287</v>
      </c>
      <c r="W324" s="6">
        <f t="shared" si="136"/>
        <v>2.4663035714285715</v>
      </c>
      <c r="X324" s="6">
        <f t="shared" si="137"/>
        <v>0</v>
      </c>
      <c r="Y324" s="6">
        <f t="shared" si="156"/>
        <v>0.41304464285714282</v>
      </c>
      <c r="Z324" s="6">
        <f t="shared" si="138"/>
        <v>2.4663035714285715</v>
      </c>
      <c r="AA324" s="4">
        <f t="shared" si="139"/>
        <v>1</v>
      </c>
      <c r="AB324" s="44">
        <f t="shared" si="140"/>
        <v>1</v>
      </c>
      <c r="AC324" s="6">
        <f t="shared" si="141"/>
        <v>0.125</v>
      </c>
      <c r="AD324" s="4">
        <f t="shared" si="157"/>
        <v>0</v>
      </c>
      <c r="AF324" s="4">
        <f t="shared" si="142"/>
        <v>0</v>
      </c>
      <c r="AG324" s="4">
        <f t="shared" si="143"/>
        <v>-100000</v>
      </c>
      <c r="AH324" s="4">
        <f t="shared" si="158"/>
        <v>-100000</v>
      </c>
      <c r="AI324" s="4">
        <f t="shared" si="144"/>
        <v>424427.97619047621</v>
      </c>
      <c r="AJ324" s="4">
        <f t="shared" si="145"/>
        <v>122527.79329821428</v>
      </c>
      <c r="AK324" s="4">
        <f t="shared" si="146"/>
        <v>273849.59999999998</v>
      </c>
      <c r="AL324" s="4">
        <f t="shared" si="147"/>
        <v>42000</v>
      </c>
      <c r="AM324" s="4">
        <f t="shared" si="148"/>
        <v>8969.5249999999996</v>
      </c>
      <c r="AN324" s="4">
        <f t="shared" si="149"/>
        <v>4703.636363636364</v>
      </c>
      <c r="AO324" s="4">
        <f t="shared" si="150"/>
        <v>0</v>
      </c>
      <c r="AP324" s="4">
        <v>0</v>
      </c>
      <c r="AQ324" s="4">
        <v>0</v>
      </c>
      <c r="AR324" s="4">
        <f t="shared" si="151"/>
        <v>0</v>
      </c>
      <c r="AS324" s="4">
        <f t="shared" si="159"/>
        <v>876478.53085232689</v>
      </c>
      <c r="AT324" s="4">
        <v>0</v>
      </c>
      <c r="AU324" s="4">
        <f t="shared" si="160"/>
        <v>876478.53085232689</v>
      </c>
      <c r="AV324" s="18">
        <f t="shared" si="161"/>
        <v>1</v>
      </c>
      <c r="AW324" s="105"/>
      <c r="AX324" s="103"/>
      <c r="AY324" s="107">
        <f t="shared" si="152"/>
        <v>876478.53085232689</v>
      </c>
      <c r="AZ324" s="7"/>
      <c r="BA324" s="7"/>
      <c r="BB324" s="7"/>
      <c r="BC324" s="7"/>
      <c r="BD324" s="7"/>
      <c r="BE324" s="7"/>
      <c r="BF324" s="7"/>
    </row>
    <row r="325" spans="1:58" x14ac:dyDescent="0.25">
      <c r="A325" s="22" t="s">
        <v>1812</v>
      </c>
      <c r="B325" s="23">
        <v>50</v>
      </c>
      <c r="C325" s="22" t="s">
        <v>1824</v>
      </c>
      <c r="D325" s="48">
        <v>500000021</v>
      </c>
      <c r="E325" s="22" t="s">
        <v>1081</v>
      </c>
      <c r="F325" s="22" t="s">
        <v>1504</v>
      </c>
      <c r="I325" s="1" t="s">
        <v>328</v>
      </c>
      <c r="J325" s="33">
        <v>18736</v>
      </c>
      <c r="K325" s="33">
        <f t="shared" si="153"/>
        <v>14070.737760821572</v>
      </c>
      <c r="L325" s="33">
        <v>490</v>
      </c>
      <c r="M325" s="33">
        <f t="shared" si="154"/>
        <v>1</v>
      </c>
      <c r="N325" s="32">
        <v>0</v>
      </c>
      <c r="O325" s="33" t="s">
        <v>11</v>
      </c>
      <c r="P325" s="33" t="str">
        <f t="shared" si="130"/>
        <v>Faible activité</v>
      </c>
      <c r="Q325" s="36">
        <f t="shared" si="131"/>
        <v>1.464047619047619</v>
      </c>
      <c r="R325" s="6">
        <f t="shared" si="132"/>
        <v>2.1580982142857144</v>
      </c>
      <c r="S325" s="6">
        <f t="shared" si="133"/>
        <v>0</v>
      </c>
      <c r="T325" s="6">
        <f t="shared" si="155"/>
        <v>0.69405059523809531</v>
      </c>
      <c r="U325" s="6">
        <f t="shared" si="134"/>
        <v>2.1580982142857144</v>
      </c>
      <c r="V325" s="6">
        <f t="shared" si="135"/>
        <v>2.5092857142857143</v>
      </c>
      <c r="W325" s="6">
        <f t="shared" si="136"/>
        <v>2.9198452380952382</v>
      </c>
      <c r="X325" s="6">
        <f t="shared" si="137"/>
        <v>0</v>
      </c>
      <c r="Y325" s="6">
        <f t="shared" si="156"/>
        <v>0.41055952380952387</v>
      </c>
      <c r="Z325" s="6">
        <f t="shared" si="138"/>
        <v>2.9198452380952382</v>
      </c>
      <c r="AA325" s="4">
        <f t="shared" si="139"/>
        <v>1</v>
      </c>
      <c r="AB325" s="44">
        <f t="shared" si="140"/>
        <v>1</v>
      </c>
      <c r="AC325" s="6">
        <f t="shared" si="141"/>
        <v>0.125</v>
      </c>
      <c r="AD325" s="4">
        <f t="shared" si="157"/>
        <v>0</v>
      </c>
      <c r="AF325" s="4">
        <f t="shared" si="142"/>
        <v>0</v>
      </c>
      <c r="AG325" s="4">
        <f t="shared" si="143"/>
        <v>-107904.91071428572</v>
      </c>
      <c r="AH325" s="4">
        <f t="shared" si="158"/>
        <v>-107904.91071428572</v>
      </c>
      <c r="AI325" s="4">
        <f t="shared" si="144"/>
        <v>384871.01190476195</v>
      </c>
      <c r="AJ325" s="4">
        <f t="shared" si="145"/>
        <v>121790.59416428574</v>
      </c>
      <c r="AK325" s="4">
        <f t="shared" si="146"/>
        <v>273849.59999999998</v>
      </c>
      <c r="AL325" s="4">
        <f t="shared" si="147"/>
        <v>42000</v>
      </c>
      <c r="AM325" s="4">
        <f t="shared" si="148"/>
        <v>8969.5249999999996</v>
      </c>
      <c r="AN325" s="4">
        <f t="shared" si="149"/>
        <v>5790.909090909091</v>
      </c>
      <c r="AO325" s="4">
        <f t="shared" si="150"/>
        <v>0</v>
      </c>
      <c r="AP325" s="4">
        <v>0</v>
      </c>
      <c r="AQ325" s="4">
        <v>0</v>
      </c>
      <c r="AR325" s="4">
        <f t="shared" si="151"/>
        <v>0</v>
      </c>
      <c r="AS325" s="4">
        <f t="shared" si="159"/>
        <v>837271.64015995676</v>
      </c>
      <c r="AT325" s="4">
        <v>0</v>
      </c>
      <c r="AU325" s="4">
        <f t="shared" si="160"/>
        <v>837271.64015995676</v>
      </c>
      <c r="AV325" s="18">
        <f t="shared" si="161"/>
        <v>1</v>
      </c>
      <c r="AW325" s="105"/>
      <c r="AX325" s="103"/>
      <c r="AY325" s="107">
        <f t="shared" si="152"/>
        <v>837271.64015995676</v>
      </c>
      <c r="AZ325" s="7"/>
      <c r="BA325" s="7"/>
      <c r="BB325" s="7"/>
      <c r="BC325" s="7"/>
      <c r="BD325" s="7"/>
      <c r="BE325" s="7"/>
      <c r="BF325" s="7"/>
    </row>
    <row r="326" spans="1:58" x14ac:dyDescent="0.25">
      <c r="A326" s="22" t="s">
        <v>1812</v>
      </c>
      <c r="B326" s="23">
        <v>50</v>
      </c>
      <c r="C326" s="22" t="s">
        <v>1825</v>
      </c>
      <c r="D326" s="48">
        <v>500000187</v>
      </c>
      <c r="E326" s="22" t="s">
        <v>1079</v>
      </c>
      <c r="F326" s="22" t="s">
        <v>1504</v>
      </c>
      <c r="I326" s="1" t="s">
        <v>329</v>
      </c>
      <c r="J326" s="33">
        <v>48241</v>
      </c>
      <c r="K326" s="33">
        <f t="shared" si="153"/>
        <v>36228.99553372083</v>
      </c>
      <c r="L326" s="33">
        <v>1003</v>
      </c>
      <c r="M326" s="33">
        <f t="shared" si="154"/>
        <v>1</v>
      </c>
      <c r="N326" s="32">
        <v>0</v>
      </c>
      <c r="O326" s="33" t="s">
        <v>11</v>
      </c>
      <c r="P326" s="33" t="str">
        <f t="shared" ref="P326:P389" si="162">IFERROR(IF(AND(O326="SMUR seul",sorties_SMUR&lt;3000),"Faible activité",IF(AND(O326="SU Seul",Passages_SU_exDG&lt;12000),"Faible activité",IF(AND(O326="SU SMUR",(Passages_SU_exDG+sorties_SMUR*7)&lt;(12000*2)),"Faible activité",""))),"")</f>
        <v/>
      </c>
      <c r="Q326" s="36">
        <f t="shared" ref="Q326:Q389" si="163">IF(Passages_SU_exDG&gt;0,MAX(1,(58.6+0.01*Passages_SU_exDG)/168),0)</f>
        <v>3.2202976190476189</v>
      </c>
      <c r="R326" s="6">
        <f t="shared" ref="R326:R389" si="164">IF(AND(Passages_SU_exDG&gt;0,sorties_SMUR&gt;0),MAX(2,(127.8+0.0107*Passages_SU_exDG+0.06997*sorties_SMUR)/168),0)</f>
        <v>4.2509441071428569</v>
      </c>
      <c r="S326" s="6">
        <f t="shared" ref="S326:S389" si="165">IF(AND(sorties_SMUR&gt;0,Passages_SU_exDG=0),MAX(1,1+(ROUNDUP((sorties_SMUR-1749)/750,0)*1/3)),0)</f>
        <v>0</v>
      </c>
      <c r="T326" s="6">
        <f t="shared" si="155"/>
        <v>1.030646488095238</v>
      </c>
      <c r="U326" s="6">
        <f t="shared" ref="U326:U389" si="166">IF(O326="SU seul",Q326,IF(O326="SU SMUR",R326,S326))</f>
        <v>4.2509441071428569</v>
      </c>
      <c r="V326" s="6">
        <f t="shared" ref="V326:V389" si="167">IF(Passages_SU_exDG&gt;0,MAX(1,(0.0225*Passages_SU_exDG)/168),0)</f>
        <v>6.460848214285714</v>
      </c>
      <c r="W326" s="6">
        <f t="shared" ref="W326:W389" si="168">IF(AND(Passages_SU_exDG&gt;0,sorties_SMUR&gt;0),MAX(2,(73.3+0.019*Passages_SU_exDG+0.125*sorties_SMUR)/168),0)</f>
        <v>6.6384166666666662</v>
      </c>
      <c r="X326" s="6">
        <f t="shared" ref="X326:X389" si="169">IF(AND(sorties_SMUR&gt;0,Passages_SU_exDG=0),MAX(1,1+(ROUNDUP((sorties_SMUR-1749)/750,0)*1/3)),0)</f>
        <v>0</v>
      </c>
      <c r="Y326" s="6">
        <f t="shared" si="156"/>
        <v>0.1775684523809522</v>
      </c>
      <c r="Z326" s="6">
        <f t="shared" ref="Z326:Z389" si="170">IF(O326="SU seul",V326,IF(O326="SU SMUR",W326,X326))</f>
        <v>6.6384166666666662</v>
      </c>
      <c r="AA326" s="4">
        <f t="shared" ref="AA326:AA389" si="171">IF(sorties_SMUR&gt;0,MAX(1,1+(ROUNDUP((sorties_SMUR-1749)/750,0)*1/3)),0)</f>
        <v>1</v>
      </c>
      <c r="AB326" s="44">
        <f t="shared" ref="AB326:AB389" si="172">IF(sorties_SMUR&gt;0,ROUNDUP(AA326,0),0)</f>
        <v>1</v>
      </c>
      <c r="AC326" s="6">
        <f t="shared" ref="AC326:AC389" si="173">IF(sorties_SMUR&gt;0,Conducteurs_SMUR*0.125,0)</f>
        <v>0.125</v>
      </c>
      <c r="AD326" s="4">
        <f t="shared" si="157"/>
        <v>0</v>
      </c>
      <c r="AF326" s="4">
        <f t="shared" ref="AF326:AF389" si="174">IF(AND(P326="Faible activité",Passages_SU_exDG=0),Med_exDG*(660000-710000),0)</f>
        <v>0</v>
      </c>
      <c r="AG326" s="4">
        <f t="shared" ref="AG326:AG389" si="175">IF(AND(P326="Faible activité",Passages_SU_exDG&gt;0,sorties_SMUR&gt;0),Med_exDG*(660000-710000),0)</f>
        <v>0</v>
      </c>
      <c r="AH326" s="4">
        <f t="shared" si="158"/>
        <v>0</v>
      </c>
      <c r="AI326" s="4">
        <f t="shared" ref="AI326:AI389" si="176">+T326*$AI$3+AH326</f>
        <v>731759.00654761901</v>
      </c>
      <c r="AJ326" s="4">
        <f t="shared" ref="AJ326:AJ389" si="177">+Y326*$AJ$3</f>
        <v>52674.864583928524</v>
      </c>
      <c r="AK326" s="4">
        <f t="shared" ref="AK326:AK389" si="178">+AA326*$AK$3</f>
        <v>273849.59999999998</v>
      </c>
      <c r="AL326" s="4">
        <f t="shared" ref="AL326:AL389" si="179">+AB326*$AL$3</f>
        <v>42000</v>
      </c>
      <c r="AM326" s="4">
        <f t="shared" ref="AM326:AM389" si="180">+AC326*$AM$3</f>
        <v>8969.5249999999996</v>
      </c>
      <c r="AN326" s="4">
        <f t="shared" ref="AN326:AN389" si="181">+L326*$AN$3</f>
        <v>11853.636363636364</v>
      </c>
      <c r="AO326" s="4">
        <f t="shared" ref="AO326:AO389" si="182">IF(AB326&gt;=2,sorties_SMUR*$AO$3,0)</f>
        <v>0</v>
      </c>
      <c r="AP326" s="4">
        <v>0</v>
      </c>
      <c r="AQ326" s="4">
        <v>0</v>
      </c>
      <c r="AR326" s="4">
        <f t="shared" ref="AR326:AR389" si="183">IF((AD326+AE326)&gt;0,sorties_SMUR*$AR$3,0)</f>
        <v>0</v>
      </c>
      <c r="AS326" s="4">
        <f t="shared" si="159"/>
        <v>1121106.6324951837</v>
      </c>
      <c r="AT326" s="4">
        <v>0</v>
      </c>
      <c r="AU326" s="4">
        <f t="shared" si="160"/>
        <v>1121106.6324951837</v>
      </c>
      <c r="AV326" s="18">
        <f t="shared" si="161"/>
        <v>1</v>
      </c>
      <c r="AW326" s="105"/>
      <c r="AX326" s="103"/>
      <c r="AY326" s="107">
        <f t="shared" ref="AY326:AY389" si="184">+AU326+AW326</f>
        <v>1121106.6324951837</v>
      </c>
      <c r="AZ326" s="7"/>
      <c r="BA326" s="7"/>
      <c r="BB326" s="7"/>
      <c r="BC326" s="7"/>
      <c r="BD326" s="7"/>
      <c r="BE326" s="7"/>
      <c r="BF326" s="7"/>
    </row>
    <row r="327" spans="1:58" x14ac:dyDescent="0.25">
      <c r="A327" s="22" t="s">
        <v>1812</v>
      </c>
      <c r="B327" s="23">
        <v>50</v>
      </c>
      <c r="C327" s="22" t="s">
        <v>1826</v>
      </c>
      <c r="D327" s="48">
        <v>500000260</v>
      </c>
      <c r="E327" s="22" t="s">
        <v>1081</v>
      </c>
      <c r="F327" s="22" t="s">
        <v>1504</v>
      </c>
      <c r="I327" s="1" t="s">
        <v>328</v>
      </c>
      <c r="J327" s="33">
        <v>15232</v>
      </c>
      <c r="K327" s="33">
        <f t="shared" ref="K327:K390" si="185">0.751000093980656*J327</f>
        <v>11439.233431513352</v>
      </c>
      <c r="L327" s="33">
        <v>1155</v>
      </c>
      <c r="M327" s="33">
        <f t="shared" ref="M327:M390" si="186">IF(OR(J327&gt;0,L327&gt;0),1,0)</f>
        <v>1</v>
      </c>
      <c r="N327" s="32">
        <v>0</v>
      </c>
      <c r="O327" s="33" t="s">
        <v>11</v>
      </c>
      <c r="P327" s="33" t="str">
        <f t="shared" si="162"/>
        <v>Faible activité</v>
      </c>
      <c r="Q327" s="36">
        <f t="shared" si="163"/>
        <v>1.2554761904761904</v>
      </c>
      <c r="R327" s="6">
        <f t="shared" si="164"/>
        <v>2.2118913690476192</v>
      </c>
      <c r="S327" s="6">
        <f t="shared" si="165"/>
        <v>0</v>
      </c>
      <c r="T327" s="6">
        <f t="shared" ref="T327:T390" si="187">IF(O327="SU seul",0,IF(O327="SMUR seul",S327,R327-Q327))</f>
        <v>0.95641517857142877</v>
      </c>
      <c r="U327" s="6">
        <f t="shared" si="166"/>
        <v>2.2118913690476192</v>
      </c>
      <c r="V327" s="6">
        <f t="shared" si="167"/>
        <v>2.04</v>
      </c>
      <c r="W327" s="6">
        <f t="shared" si="168"/>
        <v>3.0183511904761908</v>
      </c>
      <c r="X327" s="6">
        <f t="shared" si="169"/>
        <v>0</v>
      </c>
      <c r="Y327" s="6">
        <f t="shared" ref="Y327:Y390" si="188">IF(O327="SU seul",0,IF(O327="SMUR seul",X327,W327-V327))</f>
        <v>0.97835119047619079</v>
      </c>
      <c r="Z327" s="6">
        <f t="shared" si="170"/>
        <v>3.0183511904761908</v>
      </c>
      <c r="AA327" s="4">
        <f t="shared" si="171"/>
        <v>1</v>
      </c>
      <c r="AB327" s="44">
        <f t="shared" si="172"/>
        <v>1</v>
      </c>
      <c r="AC327" s="6">
        <f t="shared" si="173"/>
        <v>0.125</v>
      </c>
      <c r="AD327" s="4">
        <f t="shared" ref="AD327:AD390" si="189">IF(AB327&gt;2,1,0)</f>
        <v>0</v>
      </c>
      <c r="AF327" s="4">
        <f t="shared" si="174"/>
        <v>0</v>
      </c>
      <c r="AG327" s="4">
        <f t="shared" si="175"/>
        <v>-110594.56845238096</v>
      </c>
      <c r="AH327" s="4">
        <f t="shared" ref="AH327:AH390" si="190">AF327+IF(K327&lt;9000,AG327/2,AG327)</f>
        <v>-110594.56845238096</v>
      </c>
      <c r="AI327" s="4">
        <f t="shared" si="176"/>
        <v>568460.20833333349</v>
      </c>
      <c r="AJ327" s="4">
        <f t="shared" si="177"/>
        <v>290223.38023928582</v>
      </c>
      <c r="AK327" s="4">
        <f t="shared" si="178"/>
        <v>273849.59999999998</v>
      </c>
      <c r="AL327" s="4">
        <f t="shared" si="179"/>
        <v>42000</v>
      </c>
      <c r="AM327" s="4">
        <f t="shared" si="180"/>
        <v>8969.5249999999996</v>
      </c>
      <c r="AN327" s="4">
        <f t="shared" si="181"/>
        <v>13650</v>
      </c>
      <c r="AO327" s="4">
        <f t="shared" si="182"/>
        <v>0</v>
      </c>
      <c r="AP327" s="4">
        <v>0</v>
      </c>
      <c r="AQ327" s="4">
        <v>0</v>
      </c>
      <c r="AR327" s="4">
        <f t="shared" si="183"/>
        <v>0</v>
      </c>
      <c r="AS327" s="4">
        <f t="shared" ref="AS327:AS390" si="191">SUM(AI327:AR327)</f>
        <v>1197152.713572619</v>
      </c>
      <c r="AT327" s="4">
        <v>0</v>
      </c>
      <c r="AU327" s="4">
        <f t="shared" ref="AU327:AU390" si="192">+AS327*(1+AT327)</f>
        <v>1197152.713572619</v>
      </c>
      <c r="AV327" s="18">
        <f t="shared" ref="AV327:AV390" si="193">IF(AU327&gt;0,1,0)</f>
        <v>1</v>
      </c>
      <c r="AW327" s="105"/>
      <c r="AX327" s="103"/>
      <c r="AY327" s="107">
        <f t="shared" si="184"/>
        <v>1197152.713572619</v>
      </c>
      <c r="AZ327" s="7"/>
      <c r="BA327" s="7"/>
      <c r="BB327" s="7"/>
      <c r="BC327" s="7"/>
      <c r="BD327" s="7"/>
      <c r="BE327" s="7"/>
      <c r="BF327" s="7"/>
    </row>
    <row r="328" spans="1:58" x14ac:dyDescent="0.25">
      <c r="A328" s="22" t="s">
        <v>1812</v>
      </c>
      <c r="B328" s="23">
        <v>50</v>
      </c>
      <c r="C328" s="22" t="s">
        <v>1827</v>
      </c>
      <c r="D328" s="48">
        <v>500000427</v>
      </c>
      <c r="E328" s="22" t="s">
        <v>1083</v>
      </c>
      <c r="F328" s="22" t="s">
        <v>1504</v>
      </c>
      <c r="I328" s="1" t="s">
        <v>327</v>
      </c>
      <c r="J328" s="33">
        <v>8934</v>
      </c>
      <c r="K328" s="33">
        <f t="shared" si="185"/>
        <v>6709.4348396231808</v>
      </c>
      <c r="L328" s="33">
        <v>224</v>
      </c>
      <c r="M328" s="33">
        <f t="shared" si="186"/>
        <v>1</v>
      </c>
      <c r="N328" s="32">
        <v>0</v>
      </c>
      <c r="O328" s="33" t="s">
        <v>11</v>
      </c>
      <c r="P328" s="33" t="str">
        <f t="shared" si="162"/>
        <v>Faible activité</v>
      </c>
      <c r="Q328" s="36">
        <f t="shared" si="163"/>
        <v>1</v>
      </c>
      <c r="R328" s="6">
        <f t="shared" si="164"/>
        <v>2</v>
      </c>
      <c r="S328" s="6">
        <f t="shared" si="165"/>
        <v>0</v>
      </c>
      <c r="T328" s="6">
        <f t="shared" si="187"/>
        <v>1</v>
      </c>
      <c r="U328" s="6">
        <f t="shared" si="166"/>
        <v>2</v>
      </c>
      <c r="V328" s="6">
        <f t="shared" si="167"/>
        <v>1.196517857142857</v>
      </c>
      <c r="W328" s="6">
        <f t="shared" si="168"/>
        <v>2</v>
      </c>
      <c r="X328" s="6">
        <f t="shared" si="169"/>
        <v>0</v>
      </c>
      <c r="Y328" s="6">
        <f t="shared" si="188"/>
        <v>0.80348214285714303</v>
      </c>
      <c r="Z328" s="6">
        <f t="shared" si="170"/>
        <v>2</v>
      </c>
      <c r="AA328" s="4">
        <f t="shared" si="171"/>
        <v>1</v>
      </c>
      <c r="AB328" s="44">
        <f t="shared" si="172"/>
        <v>1</v>
      </c>
      <c r="AC328" s="6">
        <f t="shared" si="173"/>
        <v>0.125</v>
      </c>
      <c r="AD328" s="4">
        <f t="shared" si="189"/>
        <v>0</v>
      </c>
      <c r="AF328" s="4">
        <f t="shared" si="174"/>
        <v>0</v>
      </c>
      <c r="AG328" s="4">
        <f t="shared" si="175"/>
        <v>-100000</v>
      </c>
      <c r="AH328" s="4">
        <f t="shared" si="190"/>
        <v>-50000</v>
      </c>
      <c r="AI328" s="4">
        <f t="shared" si="176"/>
        <v>660000</v>
      </c>
      <c r="AJ328" s="4">
        <f t="shared" si="177"/>
        <v>238349.28166071436</v>
      </c>
      <c r="AK328" s="4">
        <f t="shared" si="178"/>
        <v>273849.59999999998</v>
      </c>
      <c r="AL328" s="4">
        <f t="shared" si="179"/>
        <v>42000</v>
      </c>
      <c r="AM328" s="4">
        <f t="shared" si="180"/>
        <v>8969.5249999999996</v>
      </c>
      <c r="AN328" s="4">
        <f t="shared" si="181"/>
        <v>2647.2727272727275</v>
      </c>
      <c r="AO328" s="4">
        <f t="shared" si="182"/>
        <v>0</v>
      </c>
      <c r="AP328" s="4">
        <v>0</v>
      </c>
      <c r="AQ328" s="4">
        <v>0</v>
      </c>
      <c r="AR328" s="4">
        <f t="shared" si="183"/>
        <v>0</v>
      </c>
      <c r="AS328" s="4">
        <f t="shared" si="191"/>
        <v>1225815.6793879869</v>
      </c>
      <c r="AT328" s="4">
        <v>0</v>
      </c>
      <c r="AU328" s="4">
        <f t="shared" si="192"/>
        <v>1225815.6793879869</v>
      </c>
      <c r="AV328" s="18">
        <f t="shared" si="193"/>
        <v>1</v>
      </c>
      <c r="AW328" s="105"/>
      <c r="AX328" s="103"/>
      <c r="AY328" s="107">
        <f t="shared" si="184"/>
        <v>1225815.6793879869</v>
      </c>
      <c r="AZ328" s="7"/>
      <c r="BA328" s="7"/>
      <c r="BB328" s="7"/>
      <c r="BC328" s="7"/>
      <c r="BD328" s="7"/>
      <c r="BE328" s="7"/>
      <c r="BF328" s="7"/>
    </row>
    <row r="329" spans="1:58" x14ac:dyDescent="0.25">
      <c r="A329" s="22" t="s">
        <v>1812</v>
      </c>
      <c r="B329" s="23">
        <v>50</v>
      </c>
      <c r="C329" s="22" t="s">
        <v>1828</v>
      </c>
      <c r="D329" s="48">
        <v>500000450</v>
      </c>
      <c r="E329" s="22" t="s">
        <v>1085</v>
      </c>
      <c r="F329" s="22" t="s">
        <v>1504</v>
      </c>
      <c r="I329" s="1" t="s">
        <v>326</v>
      </c>
      <c r="J329" s="33">
        <v>39265</v>
      </c>
      <c r="K329" s="33">
        <f t="shared" si="185"/>
        <v>29488.01869015046</v>
      </c>
      <c r="L329" s="33">
        <v>817</v>
      </c>
      <c r="M329" s="33">
        <f t="shared" si="186"/>
        <v>1</v>
      </c>
      <c r="N329" s="32">
        <v>0</v>
      </c>
      <c r="O329" s="33" t="s">
        <v>11</v>
      </c>
      <c r="P329" s="33" t="str">
        <f t="shared" si="162"/>
        <v/>
      </c>
      <c r="Q329" s="36">
        <f t="shared" si="163"/>
        <v>2.6860119047619051</v>
      </c>
      <c r="R329" s="6">
        <f t="shared" si="164"/>
        <v>3.6017916071428564</v>
      </c>
      <c r="S329" s="6">
        <f t="shared" si="165"/>
        <v>0</v>
      </c>
      <c r="T329" s="6">
        <f t="shared" si="187"/>
        <v>0.9157797023809513</v>
      </c>
      <c r="U329" s="6">
        <f t="shared" si="166"/>
        <v>3.6017916071428564</v>
      </c>
      <c r="V329" s="6">
        <f t="shared" si="167"/>
        <v>5.2587053571428566</v>
      </c>
      <c r="W329" s="6">
        <f t="shared" si="168"/>
        <v>5.4848809523809523</v>
      </c>
      <c r="X329" s="6">
        <f t="shared" si="169"/>
        <v>0</v>
      </c>
      <c r="Y329" s="6">
        <f t="shared" si="188"/>
        <v>0.22617559523809572</v>
      </c>
      <c r="Z329" s="6">
        <f t="shared" si="170"/>
        <v>5.4848809523809523</v>
      </c>
      <c r="AA329" s="4">
        <f t="shared" si="171"/>
        <v>1</v>
      </c>
      <c r="AB329" s="44">
        <f t="shared" si="172"/>
        <v>1</v>
      </c>
      <c r="AC329" s="6">
        <f t="shared" si="173"/>
        <v>0.125</v>
      </c>
      <c r="AD329" s="4">
        <f t="shared" si="189"/>
        <v>0</v>
      </c>
      <c r="AF329" s="4">
        <f t="shared" si="174"/>
        <v>0</v>
      </c>
      <c r="AG329" s="4">
        <f t="shared" si="175"/>
        <v>0</v>
      </c>
      <c r="AH329" s="4">
        <f t="shared" si="190"/>
        <v>0</v>
      </c>
      <c r="AI329" s="4">
        <f t="shared" si="176"/>
        <v>650203.58869047544</v>
      </c>
      <c r="AJ329" s="4">
        <f t="shared" si="177"/>
        <v>67093.949919643012</v>
      </c>
      <c r="AK329" s="4">
        <f t="shared" si="178"/>
        <v>273849.59999999998</v>
      </c>
      <c r="AL329" s="4">
        <f t="shared" si="179"/>
        <v>42000</v>
      </c>
      <c r="AM329" s="4">
        <f t="shared" si="180"/>
        <v>8969.5249999999996</v>
      </c>
      <c r="AN329" s="4">
        <f t="shared" si="181"/>
        <v>9655.454545454546</v>
      </c>
      <c r="AO329" s="4">
        <f t="shared" si="182"/>
        <v>0</v>
      </c>
      <c r="AP329" s="4">
        <v>0</v>
      </c>
      <c r="AQ329" s="4">
        <v>0</v>
      </c>
      <c r="AR329" s="4">
        <f t="shared" si="183"/>
        <v>0</v>
      </c>
      <c r="AS329" s="4">
        <f t="shared" si="191"/>
        <v>1051772.118155573</v>
      </c>
      <c r="AT329" s="4">
        <v>0</v>
      </c>
      <c r="AU329" s="4">
        <f t="shared" si="192"/>
        <v>1051772.118155573</v>
      </c>
      <c r="AV329" s="18">
        <f t="shared" si="193"/>
        <v>1</v>
      </c>
      <c r="AW329" s="105"/>
      <c r="AX329" s="103"/>
      <c r="AY329" s="107">
        <f t="shared" si="184"/>
        <v>1051772.118155573</v>
      </c>
      <c r="AZ329" s="7"/>
      <c r="BA329" s="7"/>
      <c r="BB329" s="7"/>
      <c r="BC329" s="7"/>
      <c r="BD329" s="7"/>
      <c r="BE329" s="7"/>
      <c r="BF329" s="7"/>
    </row>
    <row r="330" spans="1:58" x14ac:dyDescent="0.25">
      <c r="A330" s="22" t="s">
        <v>1812</v>
      </c>
      <c r="B330" s="23">
        <v>50</v>
      </c>
      <c r="C330" s="22" t="s">
        <v>1829</v>
      </c>
      <c r="D330" s="22">
        <v>500000468</v>
      </c>
      <c r="E330" s="22" t="s">
        <v>1079</v>
      </c>
      <c r="F330" s="22" t="s">
        <v>1504</v>
      </c>
      <c r="I330" s="1" t="s">
        <v>329</v>
      </c>
      <c r="J330" s="33">
        <v>13228</v>
      </c>
      <c r="K330" s="33">
        <f t="shared" si="185"/>
        <v>9934.229243176118</v>
      </c>
      <c r="L330" s="33">
        <v>542</v>
      </c>
      <c r="M330" s="33">
        <f t="shared" si="186"/>
        <v>1</v>
      </c>
      <c r="N330" s="32">
        <v>0</v>
      </c>
      <c r="O330" s="33" t="s">
        <v>11</v>
      </c>
      <c r="P330" s="33" t="str">
        <f t="shared" si="162"/>
        <v>Faible activité</v>
      </c>
      <c r="Q330" s="36">
        <f t="shared" si="163"/>
        <v>1.1361904761904762</v>
      </c>
      <c r="R330" s="6">
        <f t="shared" si="164"/>
        <v>2</v>
      </c>
      <c r="S330" s="6">
        <f t="shared" si="165"/>
        <v>0</v>
      </c>
      <c r="T330" s="6">
        <f t="shared" si="187"/>
        <v>0.8638095238095238</v>
      </c>
      <c r="U330" s="6">
        <f t="shared" si="166"/>
        <v>2</v>
      </c>
      <c r="V330" s="6">
        <f t="shared" si="167"/>
        <v>1.7716071428571429</v>
      </c>
      <c r="W330" s="6">
        <f t="shared" si="168"/>
        <v>2.335607142857143</v>
      </c>
      <c r="X330" s="6">
        <f t="shared" si="169"/>
        <v>0</v>
      </c>
      <c r="Y330" s="6">
        <f t="shared" si="188"/>
        <v>0.56400000000000006</v>
      </c>
      <c r="Z330" s="6">
        <f t="shared" si="170"/>
        <v>2.335607142857143</v>
      </c>
      <c r="AA330" s="4">
        <f t="shared" si="171"/>
        <v>1</v>
      </c>
      <c r="AB330" s="44">
        <f t="shared" si="172"/>
        <v>1</v>
      </c>
      <c r="AC330" s="6">
        <f t="shared" si="173"/>
        <v>0.125</v>
      </c>
      <c r="AD330" s="4">
        <f t="shared" si="189"/>
        <v>0</v>
      </c>
      <c r="AF330" s="4">
        <f t="shared" si="174"/>
        <v>0</v>
      </c>
      <c r="AG330" s="4">
        <f t="shared" si="175"/>
        <v>-100000</v>
      </c>
      <c r="AH330" s="4">
        <f t="shared" si="190"/>
        <v>-100000</v>
      </c>
      <c r="AI330" s="4">
        <f t="shared" si="176"/>
        <v>513304.76190476189</v>
      </c>
      <c r="AJ330" s="4">
        <f t="shared" si="177"/>
        <v>167308.00560000003</v>
      </c>
      <c r="AK330" s="4">
        <f t="shared" si="178"/>
        <v>273849.59999999998</v>
      </c>
      <c r="AL330" s="4">
        <f t="shared" si="179"/>
        <v>42000</v>
      </c>
      <c r="AM330" s="4">
        <f t="shared" si="180"/>
        <v>8969.5249999999996</v>
      </c>
      <c r="AN330" s="4">
        <f t="shared" si="181"/>
        <v>6405.454545454546</v>
      </c>
      <c r="AO330" s="4">
        <f t="shared" si="182"/>
        <v>0</v>
      </c>
      <c r="AP330" s="4">
        <v>0</v>
      </c>
      <c r="AQ330" s="4">
        <v>0</v>
      </c>
      <c r="AR330" s="4">
        <f t="shared" si="183"/>
        <v>0</v>
      </c>
      <c r="AS330" s="4">
        <f t="shared" si="191"/>
        <v>1011837.3470502165</v>
      </c>
      <c r="AT330" s="4">
        <v>0</v>
      </c>
      <c r="AU330" s="4">
        <f t="shared" si="192"/>
        <v>1011837.3470502165</v>
      </c>
      <c r="AV330" s="18">
        <f t="shared" si="193"/>
        <v>1</v>
      </c>
      <c r="AW330" s="105">
        <v>300000</v>
      </c>
      <c r="AX330" s="103" t="s">
        <v>2395</v>
      </c>
      <c r="AY330" s="107">
        <f t="shared" si="184"/>
        <v>1311837.3470502165</v>
      </c>
      <c r="AZ330" s="7"/>
      <c r="BA330" s="7"/>
      <c r="BB330" s="7"/>
      <c r="BC330" s="7"/>
      <c r="BD330" s="7"/>
      <c r="BE330" s="7"/>
      <c r="BF330" s="7"/>
    </row>
    <row r="331" spans="1:58" x14ac:dyDescent="0.25">
      <c r="A331" s="22" t="s">
        <v>1812</v>
      </c>
      <c r="B331" s="23">
        <v>50</v>
      </c>
      <c r="C331" s="22" t="s">
        <v>1830</v>
      </c>
      <c r="D331" s="48">
        <v>500000591</v>
      </c>
      <c r="E331" s="22" t="s">
        <v>1087</v>
      </c>
      <c r="F331" s="22" t="s">
        <v>1504</v>
      </c>
      <c r="I331" s="1" t="s">
        <v>325</v>
      </c>
      <c r="J331" s="33">
        <v>15108</v>
      </c>
      <c r="K331" s="33">
        <f t="shared" si="185"/>
        <v>11346.109419859751</v>
      </c>
      <c r="L331" s="33">
        <v>579</v>
      </c>
      <c r="M331" s="33">
        <f t="shared" si="186"/>
        <v>1</v>
      </c>
      <c r="N331" s="32">
        <v>0</v>
      </c>
      <c r="O331" s="33" t="s">
        <v>11</v>
      </c>
      <c r="P331" s="33" t="str">
        <f t="shared" si="162"/>
        <v>Faible activité</v>
      </c>
      <c r="Q331" s="36">
        <f t="shared" si="163"/>
        <v>1.2480952380952381</v>
      </c>
      <c r="R331" s="6">
        <f t="shared" si="164"/>
        <v>2</v>
      </c>
      <c r="S331" s="6">
        <f t="shared" si="165"/>
        <v>0</v>
      </c>
      <c r="T331" s="6">
        <f t="shared" si="187"/>
        <v>0.75190476190476185</v>
      </c>
      <c r="U331" s="6">
        <f t="shared" si="166"/>
        <v>2</v>
      </c>
      <c r="V331" s="6">
        <f t="shared" si="167"/>
        <v>2.023392857142857</v>
      </c>
      <c r="W331" s="6">
        <f t="shared" si="168"/>
        <v>2.5757559523809528</v>
      </c>
      <c r="X331" s="6">
        <f t="shared" si="169"/>
        <v>0</v>
      </c>
      <c r="Y331" s="6">
        <f t="shared" si="188"/>
        <v>0.55236309523809579</v>
      </c>
      <c r="Z331" s="6">
        <f t="shared" si="170"/>
        <v>2.5757559523809528</v>
      </c>
      <c r="AA331" s="4">
        <f t="shared" si="171"/>
        <v>1</v>
      </c>
      <c r="AB331" s="44">
        <f t="shared" si="172"/>
        <v>1</v>
      </c>
      <c r="AC331" s="6">
        <f t="shared" si="173"/>
        <v>0.125</v>
      </c>
      <c r="AD331" s="4">
        <f t="shared" si="189"/>
        <v>0</v>
      </c>
      <c r="AF331" s="4">
        <f t="shared" si="174"/>
        <v>0</v>
      </c>
      <c r="AG331" s="4">
        <f t="shared" si="175"/>
        <v>-100000</v>
      </c>
      <c r="AH331" s="4">
        <f t="shared" si="190"/>
        <v>-100000</v>
      </c>
      <c r="AI331" s="4">
        <f t="shared" si="176"/>
        <v>433852.38095238095</v>
      </c>
      <c r="AJ331" s="4">
        <f t="shared" si="177"/>
        <v>163855.97133214303</v>
      </c>
      <c r="AK331" s="4">
        <f t="shared" si="178"/>
        <v>273849.59999999998</v>
      </c>
      <c r="AL331" s="4">
        <f t="shared" si="179"/>
        <v>42000</v>
      </c>
      <c r="AM331" s="4">
        <f t="shared" si="180"/>
        <v>8969.5249999999996</v>
      </c>
      <c r="AN331" s="4">
        <f t="shared" si="181"/>
        <v>6842.727272727273</v>
      </c>
      <c r="AO331" s="4">
        <f t="shared" si="182"/>
        <v>0</v>
      </c>
      <c r="AP331" s="4">
        <v>0</v>
      </c>
      <c r="AQ331" s="4">
        <v>0</v>
      </c>
      <c r="AR331" s="4">
        <f t="shared" si="183"/>
        <v>0</v>
      </c>
      <c r="AS331" s="4">
        <f t="shared" si="191"/>
        <v>929370.2045572513</v>
      </c>
      <c r="AT331" s="4">
        <v>0</v>
      </c>
      <c r="AU331" s="4">
        <f t="shared" si="192"/>
        <v>929370.2045572513</v>
      </c>
      <c r="AV331" s="18">
        <f t="shared" si="193"/>
        <v>1</v>
      </c>
      <c r="AW331" s="105"/>
      <c r="AX331" s="103"/>
      <c r="AY331" s="107">
        <f t="shared" si="184"/>
        <v>929370.2045572513</v>
      </c>
      <c r="AZ331" s="7"/>
      <c r="BA331" s="7"/>
      <c r="BB331" s="7"/>
      <c r="BC331" s="7"/>
      <c r="BD331" s="7"/>
      <c r="BE331" s="7"/>
      <c r="BF331" s="7"/>
    </row>
    <row r="332" spans="1:58" x14ac:dyDescent="0.25">
      <c r="A332" s="22" t="s">
        <v>1812</v>
      </c>
      <c r="B332" s="23">
        <v>61</v>
      </c>
      <c r="C332" s="22" t="s">
        <v>1831</v>
      </c>
      <c r="D332" s="48">
        <v>610000044</v>
      </c>
      <c r="E332" s="22" t="s">
        <v>1173</v>
      </c>
      <c r="F332" s="22" t="s">
        <v>1504</v>
      </c>
      <c r="I332" s="1" t="s">
        <v>265</v>
      </c>
      <c r="J332" s="33">
        <v>15093</v>
      </c>
      <c r="K332" s="33">
        <f t="shared" si="185"/>
        <v>11334.844418450042</v>
      </c>
      <c r="L332" s="33">
        <v>641</v>
      </c>
      <c r="M332" s="33">
        <f t="shared" si="186"/>
        <v>1</v>
      </c>
      <c r="N332" s="32">
        <v>0</v>
      </c>
      <c r="O332" s="33" t="s">
        <v>11</v>
      </c>
      <c r="P332" s="33" t="str">
        <f t="shared" si="162"/>
        <v>Faible activité</v>
      </c>
      <c r="Q332" s="36">
        <f t="shared" si="163"/>
        <v>1.2472023809523809</v>
      </c>
      <c r="R332" s="6">
        <f t="shared" si="164"/>
        <v>2</v>
      </c>
      <c r="S332" s="6">
        <f t="shared" si="165"/>
        <v>0</v>
      </c>
      <c r="T332" s="6">
        <f t="shared" si="187"/>
        <v>0.7527976190476191</v>
      </c>
      <c r="U332" s="6">
        <f t="shared" si="166"/>
        <v>2</v>
      </c>
      <c r="V332" s="6">
        <f t="shared" si="167"/>
        <v>2.0213839285714283</v>
      </c>
      <c r="W332" s="6">
        <f t="shared" si="168"/>
        <v>2.6201904761904764</v>
      </c>
      <c r="X332" s="6">
        <f t="shared" si="169"/>
        <v>0</v>
      </c>
      <c r="Y332" s="6">
        <f t="shared" si="188"/>
        <v>0.59880654761904806</v>
      </c>
      <c r="Z332" s="6">
        <f t="shared" si="170"/>
        <v>2.6201904761904764</v>
      </c>
      <c r="AA332" s="4">
        <f t="shared" si="171"/>
        <v>1</v>
      </c>
      <c r="AB332" s="44">
        <f t="shared" si="172"/>
        <v>1</v>
      </c>
      <c r="AC332" s="6">
        <f t="shared" si="173"/>
        <v>0.125</v>
      </c>
      <c r="AD332" s="4">
        <f t="shared" si="189"/>
        <v>0</v>
      </c>
      <c r="AF332" s="4">
        <f t="shared" si="174"/>
        <v>0</v>
      </c>
      <c r="AG332" s="4">
        <f t="shared" si="175"/>
        <v>-100000</v>
      </c>
      <c r="AH332" s="4">
        <f t="shared" si="190"/>
        <v>-100000</v>
      </c>
      <c r="AI332" s="4">
        <f t="shared" si="176"/>
        <v>434486.30952380958</v>
      </c>
      <c r="AJ332" s="4">
        <f t="shared" si="177"/>
        <v>177633.20784107156</v>
      </c>
      <c r="AK332" s="4">
        <f t="shared" si="178"/>
        <v>273849.59999999998</v>
      </c>
      <c r="AL332" s="4">
        <f t="shared" si="179"/>
        <v>42000</v>
      </c>
      <c r="AM332" s="4">
        <f t="shared" si="180"/>
        <v>8969.5249999999996</v>
      </c>
      <c r="AN332" s="4">
        <f t="shared" si="181"/>
        <v>7575.454545454546</v>
      </c>
      <c r="AO332" s="4">
        <f t="shared" si="182"/>
        <v>0</v>
      </c>
      <c r="AP332" s="4">
        <v>0</v>
      </c>
      <c r="AQ332" s="4">
        <v>0</v>
      </c>
      <c r="AR332" s="4">
        <f t="shared" si="183"/>
        <v>0</v>
      </c>
      <c r="AS332" s="4">
        <f t="shared" si="191"/>
        <v>944514.09691033571</v>
      </c>
      <c r="AT332" s="4">
        <v>0</v>
      </c>
      <c r="AU332" s="4">
        <f t="shared" si="192"/>
        <v>944514.09691033571</v>
      </c>
      <c r="AV332" s="18">
        <f t="shared" si="193"/>
        <v>1</v>
      </c>
      <c r="AW332" s="105"/>
      <c r="AX332" s="103"/>
      <c r="AY332" s="107">
        <f t="shared" si="184"/>
        <v>944514.09691033571</v>
      </c>
      <c r="AZ332" s="7"/>
      <c r="BA332" s="7"/>
      <c r="BB332" s="7"/>
      <c r="BC332" s="7"/>
      <c r="BD332" s="7"/>
      <c r="BE332" s="7"/>
      <c r="BF332" s="7"/>
    </row>
    <row r="333" spans="1:58" x14ac:dyDescent="0.25">
      <c r="A333" s="22" t="s">
        <v>1812</v>
      </c>
      <c r="B333" s="23">
        <v>61</v>
      </c>
      <c r="C333" s="22" t="s">
        <v>1832</v>
      </c>
      <c r="D333" s="48">
        <v>610000051</v>
      </c>
      <c r="E333" s="22" t="s">
        <v>1175</v>
      </c>
      <c r="F333" s="22" t="s">
        <v>1504</v>
      </c>
      <c r="I333" s="1" t="s">
        <v>264</v>
      </c>
      <c r="J333" s="33">
        <v>33580</v>
      </c>
      <c r="K333" s="33">
        <f t="shared" si="185"/>
        <v>25218.58315587043</v>
      </c>
      <c r="L333" s="33">
        <v>2458</v>
      </c>
      <c r="M333" s="33">
        <f t="shared" si="186"/>
        <v>1</v>
      </c>
      <c r="N333" s="32">
        <v>0</v>
      </c>
      <c r="O333" s="33" t="s">
        <v>11</v>
      </c>
      <c r="P333" s="33" t="str">
        <f t="shared" si="162"/>
        <v/>
      </c>
      <c r="Q333" s="36">
        <f t="shared" si="163"/>
        <v>2.3476190476190477</v>
      </c>
      <c r="R333" s="6">
        <f t="shared" si="164"/>
        <v>3.9231682142857145</v>
      </c>
      <c r="S333" s="6">
        <f t="shared" si="165"/>
        <v>0</v>
      </c>
      <c r="T333" s="6">
        <f t="shared" si="187"/>
        <v>1.5755491666666668</v>
      </c>
      <c r="U333" s="6">
        <f t="shared" si="166"/>
        <v>3.9231682142857145</v>
      </c>
      <c r="V333" s="6">
        <f t="shared" si="167"/>
        <v>4.4973214285714285</v>
      </c>
      <c r="W333" s="6">
        <f t="shared" si="168"/>
        <v>6.0629166666666663</v>
      </c>
      <c r="X333" s="6">
        <f t="shared" si="169"/>
        <v>0</v>
      </c>
      <c r="Y333" s="6">
        <f t="shared" si="188"/>
        <v>1.5655952380952378</v>
      </c>
      <c r="Z333" s="6">
        <f t="shared" si="170"/>
        <v>6.0629166666666663</v>
      </c>
      <c r="AA333" s="4">
        <f t="shared" si="171"/>
        <v>1.3333333333333333</v>
      </c>
      <c r="AB333" s="44">
        <f t="shared" si="172"/>
        <v>2</v>
      </c>
      <c r="AC333" s="6">
        <f t="shared" si="173"/>
        <v>0.16666666666666666</v>
      </c>
      <c r="AD333" s="4">
        <f t="shared" si="189"/>
        <v>0</v>
      </c>
      <c r="AF333" s="4">
        <f t="shared" si="174"/>
        <v>0</v>
      </c>
      <c r="AG333" s="4">
        <f t="shared" si="175"/>
        <v>0</v>
      </c>
      <c r="AH333" s="4">
        <f t="shared" si="190"/>
        <v>0</v>
      </c>
      <c r="AI333" s="4">
        <f t="shared" si="176"/>
        <v>1118639.9083333334</v>
      </c>
      <c r="AJ333" s="4">
        <f t="shared" si="177"/>
        <v>464426.62564285711</v>
      </c>
      <c r="AK333" s="4">
        <f t="shared" si="178"/>
        <v>365132.79999999993</v>
      </c>
      <c r="AL333" s="4">
        <f t="shared" si="179"/>
        <v>84000</v>
      </c>
      <c r="AM333" s="4">
        <f t="shared" si="180"/>
        <v>11959.366666666665</v>
      </c>
      <c r="AN333" s="4">
        <f t="shared" si="181"/>
        <v>29049.090909090908</v>
      </c>
      <c r="AO333" s="4">
        <f t="shared" si="182"/>
        <v>171175.11999999997</v>
      </c>
      <c r="AP333" s="4">
        <v>0</v>
      </c>
      <c r="AQ333" s="4">
        <v>0</v>
      </c>
      <c r="AR333" s="4">
        <f t="shared" si="183"/>
        <v>0</v>
      </c>
      <c r="AS333" s="4">
        <f t="shared" si="191"/>
        <v>2244382.9115519482</v>
      </c>
      <c r="AT333" s="4">
        <v>0</v>
      </c>
      <c r="AU333" s="4">
        <f t="shared" si="192"/>
        <v>2244382.9115519482</v>
      </c>
      <c r="AV333" s="18">
        <f t="shared" si="193"/>
        <v>1</v>
      </c>
      <c r="AW333" s="105"/>
      <c r="AX333" s="103"/>
      <c r="AY333" s="107">
        <f t="shared" si="184"/>
        <v>2244382.9115519482</v>
      </c>
      <c r="AZ333" s="7"/>
      <c r="BA333" s="7"/>
      <c r="BB333" s="7"/>
      <c r="BC333" s="7"/>
      <c r="BD333" s="7"/>
      <c r="BE333" s="7"/>
      <c r="BF333" s="7"/>
    </row>
    <row r="334" spans="1:58" x14ac:dyDescent="0.25">
      <c r="A334" s="22" t="s">
        <v>1812</v>
      </c>
      <c r="B334" s="23">
        <v>61</v>
      </c>
      <c r="C334" s="22" t="s">
        <v>1833</v>
      </c>
      <c r="D334" s="48">
        <v>610000069</v>
      </c>
      <c r="E334" s="22" t="s">
        <v>1177</v>
      </c>
      <c r="F334" s="22" t="s">
        <v>1504</v>
      </c>
      <c r="I334" s="1" t="s">
        <v>263</v>
      </c>
      <c r="J334" s="33">
        <v>18617</v>
      </c>
      <c r="K334" s="33">
        <f t="shared" si="185"/>
        <v>13981.368749637873</v>
      </c>
      <c r="L334" s="33">
        <v>823</v>
      </c>
      <c r="M334" s="33">
        <f t="shared" si="186"/>
        <v>1</v>
      </c>
      <c r="N334" s="32">
        <v>0</v>
      </c>
      <c r="O334" s="33" t="s">
        <v>11</v>
      </c>
      <c r="P334" s="33" t="str">
        <f t="shared" si="162"/>
        <v/>
      </c>
      <c r="Q334" s="36">
        <f t="shared" si="163"/>
        <v>1.4569642857142857</v>
      </c>
      <c r="R334" s="6">
        <f t="shared" si="164"/>
        <v>2.2892095833333332</v>
      </c>
      <c r="S334" s="6">
        <f t="shared" si="165"/>
        <v>0</v>
      </c>
      <c r="T334" s="6">
        <f t="shared" si="187"/>
        <v>0.83224529761904753</v>
      </c>
      <c r="U334" s="6">
        <f t="shared" si="166"/>
        <v>2.2892095833333332</v>
      </c>
      <c r="V334" s="6">
        <f t="shared" si="167"/>
        <v>2.4933482142857142</v>
      </c>
      <c r="W334" s="6">
        <f t="shared" si="168"/>
        <v>3.1541547619047621</v>
      </c>
      <c r="X334" s="6">
        <f t="shared" si="169"/>
        <v>0</v>
      </c>
      <c r="Y334" s="6">
        <f t="shared" si="188"/>
        <v>0.66080654761904789</v>
      </c>
      <c r="Z334" s="6">
        <f t="shared" si="170"/>
        <v>3.1541547619047621</v>
      </c>
      <c r="AA334" s="4">
        <f t="shared" si="171"/>
        <v>1</v>
      </c>
      <c r="AB334" s="44">
        <f t="shared" si="172"/>
        <v>1</v>
      </c>
      <c r="AC334" s="6">
        <f t="shared" si="173"/>
        <v>0.125</v>
      </c>
      <c r="AD334" s="4">
        <f t="shared" si="189"/>
        <v>0</v>
      </c>
      <c r="AF334" s="4">
        <f t="shared" si="174"/>
        <v>0</v>
      </c>
      <c r="AG334" s="4">
        <f t="shared" si="175"/>
        <v>0</v>
      </c>
      <c r="AH334" s="4">
        <f t="shared" si="190"/>
        <v>0</v>
      </c>
      <c r="AI334" s="4">
        <f t="shared" si="176"/>
        <v>590894.16130952374</v>
      </c>
      <c r="AJ334" s="4">
        <f t="shared" si="177"/>
        <v>196025.22264107154</v>
      </c>
      <c r="AK334" s="4">
        <f t="shared" si="178"/>
        <v>273849.59999999998</v>
      </c>
      <c r="AL334" s="4">
        <f t="shared" si="179"/>
        <v>42000</v>
      </c>
      <c r="AM334" s="4">
        <f t="shared" si="180"/>
        <v>8969.5249999999996</v>
      </c>
      <c r="AN334" s="4">
        <f t="shared" si="181"/>
        <v>9726.363636363636</v>
      </c>
      <c r="AO334" s="4">
        <f t="shared" si="182"/>
        <v>0</v>
      </c>
      <c r="AP334" s="4">
        <v>0</v>
      </c>
      <c r="AQ334" s="4">
        <v>0</v>
      </c>
      <c r="AR334" s="4">
        <f t="shared" si="183"/>
        <v>0</v>
      </c>
      <c r="AS334" s="4">
        <f t="shared" si="191"/>
        <v>1121464.8725869588</v>
      </c>
      <c r="AT334" s="4">
        <v>0</v>
      </c>
      <c r="AU334" s="4">
        <f t="shared" si="192"/>
        <v>1121464.8725869588</v>
      </c>
      <c r="AV334" s="18">
        <f t="shared" si="193"/>
        <v>1</v>
      </c>
      <c r="AW334" s="105"/>
      <c r="AX334" s="103"/>
      <c r="AY334" s="107">
        <f t="shared" si="184"/>
        <v>1121464.8725869588</v>
      </c>
      <c r="AZ334" s="7"/>
      <c r="BA334" s="7"/>
      <c r="BB334" s="7"/>
      <c r="BC334" s="7"/>
      <c r="BD334" s="7"/>
      <c r="BE334" s="7"/>
      <c r="BF334" s="7"/>
    </row>
    <row r="335" spans="1:58" x14ac:dyDescent="0.25">
      <c r="A335" s="22" t="s">
        <v>1812</v>
      </c>
      <c r="B335" s="23">
        <v>61</v>
      </c>
      <c r="C335" s="22" t="s">
        <v>1834</v>
      </c>
      <c r="D335" s="48">
        <v>610000077</v>
      </c>
      <c r="E335" s="22" t="s">
        <v>1179</v>
      </c>
      <c r="F335" s="22" t="s">
        <v>1504</v>
      </c>
      <c r="I335" s="1" t="s">
        <v>262</v>
      </c>
      <c r="J335" s="33">
        <v>7988</v>
      </c>
      <c r="K335" s="33">
        <f t="shared" si="185"/>
        <v>5998.9887507174808</v>
      </c>
      <c r="L335" s="33">
        <v>460</v>
      </c>
      <c r="M335" s="33">
        <f t="shared" si="186"/>
        <v>1</v>
      </c>
      <c r="N335" s="32">
        <v>0</v>
      </c>
      <c r="O335" s="33" t="s">
        <v>11</v>
      </c>
      <c r="P335" s="33" t="str">
        <f t="shared" si="162"/>
        <v>Faible activité</v>
      </c>
      <c r="Q335" s="36">
        <f t="shared" si="163"/>
        <v>1</v>
      </c>
      <c r="R335" s="6">
        <f t="shared" si="164"/>
        <v>2</v>
      </c>
      <c r="S335" s="6">
        <f t="shared" si="165"/>
        <v>0</v>
      </c>
      <c r="T335" s="6">
        <f t="shared" si="187"/>
        <v>1</v>
      </c>
      <c r="U335" s="6">
        <f t="shared" si="166"/>
        <v>2</v>
      </c>
      <c r="V335" s="6">
        <f t="shared" si="167"/>
        <v>1.0698214285714285</v>
      </c>
      <c r="W335" s="6">
        <f t="shared" si="168"/>
        <v>2</v>
      </c>
      <c r="X335" s="6">
        <f t="shared" si="169"/>
        <v>0</v>
      </c>
      <c r="Y335" s="6">
        <f t="shared" si="188"/>
        <v>0.93017857142857152</v>
      </c>
      <c r="Z335" s="6">
        <f t="shared" si="170"/>
        <v>2</v>
      </c>
      <c r="AA335" s="4">
        <f t="shared" si="171"/>
        <v>1</v>
      </c>
      <c r="AB335" s="44">
        <f t="shared" si="172"/>
        <v>1</v>
      </c>
      <c r="AC335" s="6">
        <f t="shared" si="173"/>
        <v>0.125</v>
      </c>
      <c r="AD335" s="4">
        <f t="shared" si="189"/>
        <v>0</v>
      </c>
      <c r="AF335" s="4">
        <f t="shared" si="174"/>
        <v>0</v>
      </c>
      <c r="AG335" s="4">
        <f t="shared" si="175"/>
        <v>-100000</v>
      </c>
      <c r="AH335" s="4">
        <f t="shared" si="190"/>
        <v>-50000</v>
      </c>
      <c r="AI335" s="4">
        <f t="shared" si="176"/>
        <v>660000</v>
      </c>
      <c r="AJ335" s="4">
        <f t="shared" si="177"/>
        <v>275933.1943928572</v>
      </c>
      <c r="AK335" s="4">
        <f t="shared" si="178"/>
        <v>273849.59999999998</v>
      </c>
      <c r="AL335" s="4">
        <f t="shared" si="179"/>
        <v>42000</v>
      </c>
      <c r="AM335" s="4">
        <f t="shared" si="180"/>
        <v>8969.5249999999996</v>
      </c>
      <c r="AN335" s="4">
        <f t="shared" si="181"/>
        <v>5436.363636363636</v>
      </c>
      <c r="AO335" s="4">
        <f t="shared" si="182"/>
        <v>0</v>
      </c>
      <c r="AP335" s="4">
        <v>0</v>
      </c>
      <c r="AQ335" s="4">
        <v>0</v>
      </c>
      <c r="AR335" s="4">
        <f t="shared" si="183"/>
        <v>0</v>
      </c>
      <c r="AS335" s="4">
        <f t="shared" si="191"/>
        <v>1266188.6830292207</v>
      </c>
      <c r="AT335" s="4">
        <v>0</v>
      </c>
      <c r="AU335" s="4">
        <f t="shared" si="192"/>
        <v>1266188.6830292207</v>
      </c>
      <c r="AV335" s="18">
        <f t="shared" si="193"/>
        <v>1</v>
      </c>
      <c r="AW335" s="105"/>
      <c r="AX335" s="103"/>
      <c r="AY335" s="107">
        <f t="shared" si="184"/>
        <v>1266188.6830292207</v>
      </c>
      <c r="AZ335" s="7"/>
      <c r="BA335" s="7"/>
      <c r="BB335" s="7"/>
      <c r="BC335" s="7"/>
      <c r="BD335" s="7"/>
      <c r="BE335" s="7"/>
      <c r="BF335" s="7"/>
    </row>
    <row r="336" spans="1:58" x14ac:dyDescent="0.25">
      <c r="A336" s="22" t="s">
        <v>1812</v>
      </c>
      <c r="B336" s="23">
        <v>61</v>
      </c>
      <c r="C336" s="22" t="s">
        <v>1835</v>
      </c>
      <c r="D336" s="48">
        <v>610000119</v>
      </c>
      <c r="E336" s="22" t="s">
        <v>1181</v>
      </c>
      <c r="F336" s="22" t="s">
        <v>1504</v>
      </c>
      <c r="I336" s="1" t="s">
        <v>261</v>
      </c>
      <c r="J336" s="33">
        <v>30249</v>
      </c>
      <c r="K336" s="33">
        <f t="shared" si="185"/>
        <v>22717.001842820864</v>
      </c>
      <c r="L336" s="33">
        <v>733</v>
      </c>
      <c r="M336" s="33">
        <f t="shared" si="186"/>
        <v>1</v>
      </c>
      <c r="N336" s="32">
        <v>0</v>
      </c>
      <c r="O336" s="33" t="s">
        <v>11</v>
      </c>
      <c r="P336" s="33" t="str">
        <f t="shared" si="162"/>
        <v/>
      </c>
      <c r="Q336" s="36">
        <f t="shared" si="163"/>
        <v>2.1493452380952385</v>
      </c>
      <c r="R336" s="6">
        <f t="shared" si="164"/>
        <v>2.9925732738095236</v>
      </c>
      <c r="S336" s="6">
        <f t="shared" si="165"/>
        <v>0</v>
      </c>
      <c r="T336" s="6">
        <f t="shared" si="187"/>
        <v>0.84322803571428517</v>
      </c>
      <c r="U336" s="6">
        <f t="shared" si="166"/>
        <v>2.9925732738095236</v>
      </c>
      <c r="V336" s="6">
        <f t="shared" si="167"/>
        <v>4.051205357142857</v>
      </c>
      <c r="W336" s="6">
        <f t="shared" si="168"/>
        <v>4.4027142857142856</v>
      </c>
      <c r="X336" s="6">
        <f t="shared" si="169"/>
        <v>0</v>
      </c>
      <c r="Y336" s="6">
        <f t="shared" si="188"/>
        <v>0.35150892857142857</v>
      </c>
      <c r="Z336" s="6">
        <f t="shared" si="170"/>
        <v>4.4027142857142856</v>
      </c>
      <c r="AA336" s="4">
        <f t="shared" si="171"/>
        <v>1</v>
      </c>
      <c r="AB336" s="44">
        <f t="shared" si="172"/>
        <v>1</v>
      </c>
      <c r="AC336" s="6">
        <f t="shared" si="173"/>
        <v>0.125</v>
      </c>
      <c r="AD336" s="4">
        <f t="shared" si="189"/>
        <v>0</v>
      </c>
      <c r="AF336" s="4">
        <f t="shared" si="174"/>
        <v>0</v>
      </c>
      <c r="AG336" s="4">
        <f t="shared" si="175"/>
        <v>0</v>
      </c>
      <c r="AH336" s="4">
        <f t="shared" si="190"/>
        <v>0</v>
      </c>
      <c r="AI336" s="4">
        <f t="shared" si="176"/>
        <v>598691.90535714244</v>
      </c>
      <c r="AJ336" s="4">
        <f t="shared" si="177"/>
        <v>104273.50671964287</v>
      </c>
      <c r="AK336" s="4">
        <f t="shared" si="178"/>
        <v>273849.59999999998</v>
      </c>
      <c r="AL336" s="4">
        <f t="shared" si="179"/>
        <v>42000</v>
      </c>
      <c r="AM336" s="4">
        <f t="shared" si="180"/>
        <v>8969.5249999999996</v>
      </c>
      <c r="AN336" s="4">
        <f t="shared" si="181"/>
        <v>8662.7272727272721</v>
      </c>
      <c r="AO336" s="4">
        <f t="shared" si="182"/>
        <v>0</v>
      </c>
      <c r="AP336" s="4">
        <v>0</v>
      </c>
      <c r="AQ336" s="4">
        <v>0</v>
      </c>
      <c r="AR336" s="4">
        <f t="shared" si="183"/>
        <v>0</v>
      </c>
      <c r="AS336" s="4">
        <f t="shared" si="191"/>
        <v>1036447.2643495126</v>
      </c>
      <c r="AT336" s="4">
        <v>0</v>
      </c>
      <c r="AU336" s="4">
        <f t="shared" si="192"/>
        <v>1036447.2643495126</v>
      </c>
      <c r="AV336" s="18">
        <f t="shared" si="193"/>
        <v>1</v>
      </c>
      <c r="AW336" s="105"/>
      <c r="AX336" s="103"/>
      <c r="AY336" s="107">
        <f t="shared" si="184"/>
        <v>1036447.2643495126</v>
      </c>
      <c r="AZ336" s="7"/>
      <c r="BA336" s="7"/>
      <c r="BB336" s="7"/>
      <c r="BC336" s="7"/>
      <c r="BD336" s="7"/>
      <c r="BE336" s="7"/>
      <c r="BF336" s="7"/>
    </row>
    <row r="337" spans="1:58" x14ac:dyDescent="0.25">
      <c r="A337" s="22" t="s">
        <v>1812</v>
      </c>
      <c r="B337" s="23">
        <v>61</v>
      </c>
      <c r="C337" s="22" t="s">
        <v>1836</v>
      </c>
      <c r="D337" s="48">
        <v>610780108</v>
      </c>
      <c r="E337" s="22" t="s">
        <v>1183</v>
      </c>
      <c r="F337" s="22" t="s">
        <v>1504</v>
      </c>
      <c r="I337" s="1" t="s">
        <v>260</v>
      </c>
      <c r="J337" s="33">
        <v>0</v>
      </c>
      <c r="K337" s="33">
        <f t="shared" si="185"/>
        <v>0</v>
      </c>
      <c r="L337" s="33">
        <v>300</v>
      </c>
      <c r="M337" s="33">
        <f t="shared" si="186"/>
        <v>1</v>
      </c>
      <c r="N337" s="32">
        <v>0</v>
      </c>
      <c r="O337" s="33" t="s">
        <v>10</v>
      </c>
      <c r="P337" s="33" t="str">
        <f t="shared" si="162"/>
        <v>Faible activité</v>
      </c>
      <c r="Q337" s="36">
        <f t="shared" si="163"/>
        <v>0</v>
      </c>
      <c r="R337" s="6">
        <f t="shared" si="164"/>
        <v>0</v>
      </c>
      <c r="S337" s="6">
        <f t="shared" si="165"/>
        <v>1</v>
      </c>
      <c r="T337" s="6">
        <f t="shared" si="187"/>
        <v>1</v>
      </c>
      <c r="U337" s="6">
        <f t="shared" si="166"/>
        <v>1</v>
      </c>
      <c r="V337" s="6">
        <f t="shared" si="167"/>
        <v>0</v>
      </c>
      <c r="W337" s="6">
        <f t="shared" si="168"/>
        <v>0</v>
      </c>
      <c r="X337" s="6">
        <f t="shared" si="169"/>
        <v>1</v>
      </c>
      <c r="Y337" s="6">
        <f t="shared" si="188"/>
        <v>1</v>
      </c>
      <c r="Z337" s="6">
        <f t="shared" si="170"/>
        <v>1</v>
      </c>
      <c r="AA337" s="4">
        <f t="shared" si="171"/>
        <v>1</v>
      </c>
      <c r="AB337" s="44">
        <f t="shared" si="172"/>
        <v>1</v>
      </c>
      <c r="AC337" s="6">
        <f t="shared" si="173"/>
        <v>0.125</v>
      </c>
      <c r="AD337" s="4">
        <f t="shared" si="189"/>
        <v>0</v>
      </c>
      <c r="AF337" s="4">
        <f t="shared" si="174"/>
        <v>-50000</v>
      </c>
      <c r="AG337" s="4">
        <f t="shared" si="175"/>
        <v>0</v>
      </c>
      <c r="AH337" s="4">
        <f t="shared" si="190"/>
        <v>-50000</v>
      </c>
      <c r="AI337" s="4">
        <f t="shared" si="176"/>
        <v>660000</v>
      </c>
      <c r="AJ337" s="4">
        <f t="shared" si="177"/>
        <v>296645.40000000002</v>
      </c>
      <c r="AK337" s="4">
        <f t="shared" si="178"/>
        <v>273849.59999999998</v>
      </c>
      <c r="AL337" s="4">
        <f t="shared" si="179"/>
        <v>42000</v>
      </c>
      <c r="AM337" s="4">
        <f t="shared" si="180"/>
        <v>8969.5249999999996</v>
      </c>
      <c r="AN337" s="4">
        <f t="shared" si="181"/>
        <v>3545.4545454545455</v>
      </c>
      <c r="AO337" s="4">
        <f t="shared" si="182"/>
        <v>0</v>
      </c>
      <c r="AP337" s="4">
        <v>0</v>
      </c>
      <c r="AQ337" s="4">
        <v>0</v>
      </c>
      <c r="AR337" s="4">
        <f t="shared" si="183"/>
        <v>0</v>
      </c>
      <c r="AS337" s="4">
        <f t="shared" si="191"/>
        <v>1285009.9795454545</v>
      </c>
      <c r="AT337" s="4">
        <v>0</v>
      </c>
      <c r="AU337" s="4">
        <f t="shared" si="192"/>
        <v>1285009.9795454545</v>
      </c>
      <c r="AV337" s="18">
        <f t="shared" si="193"/>
        <v>1</v>
      </c>
      <c r="AW337" s="105"/>
      <c r="AX337" s="103"/>
      <c r="AY337" s="107">
        <f t="shared" si="184"/>
        <v>1285009.9795454545</v>
      </c>
      <c r="AZ337" s="7"/>
      <c r="BA337" s="7"/>
      <c r="BB337" s="7"/>
      <c r="BC337" s="7"/>
      <c r="BD337" s="7"/>
      <c r="BE337" s="7"/>
      <c r="BF337" s="7"/>
    </row>
    <row r="338" spans="1:58" x14ac:dyDescent="0.25">
      <c r="A338" s="22" t="s">
        <v>1812</v>
      </c>
      <c r="B338" s="23">
        <v>61</v>
      </c>
      <c r="C338" s="22" t="s">
        <v>1837</v>
      </c>
      <c r="D338" s="48">
        <v>610780116</v>
      </c>
      <c r="E338" s="22" t="s">
        <v>1183</v>
      </c>
      <c r="F338" s="22" t="s">
        <v>1504</v>
      </c>
      <c r="I338" s="1" t="s">
        <v>260</v>
      </c>
      <c r="J338" s="33">
        <v>9609</v>
      </c>
      <c r="K338" s="33">
        <f t="shared" si="185"/>
        <v>7216.3599030601235</v>
      </c>
      <c r="L338" s="33">
        <v>419</v>
      </c>
      <c r="M338" s="33">
        <f t="shared" si="186"/>
        <v>1</v>
      </c>
      <c r="N338" s="32">
        <v>0</v>
      </c>
      <c r="O338" s="33" t="s">
        <v>11</v>
      </c>
      <c r="P338" s="33" t="str">
        <f t="shared" si="162"/>
        <v>Faible activité</v>
      </c>
      <c r="Q338" s="36">
        <f t="shared" si="163"/>
        <v>1</v>
      </c>
      <c r="R338" s="6">
        <f t="shared" si="164"/>
        <v>2</v>
      </c>
      <c r="S338" s="6">
        <f t="shared" si="165"/>
        <v>0</v>
      </c>
      <c r="T338" s="6">
        <f t="shared" si="187"/>
        <v>1</v>
      </c>
      <c r="U338" s="6">
        <f t="shared" si="166"/>
        <v>2</v>
      </c>
      <c r="V338" s="6">
        <f t="shared" si="167"/>
        <v>1.2869196428571428</v>
      </c>
      <c r="W338" s="6">
        <f t="shared" si="168"/>
        <v>2</v>
      </c>
      <c r="X338" s="6">
        <f t="shared" si="169"/>
        <v>0</v>
      </c>
      <c r="Y338" s="6">
        <f t="shared" si="188"/>
        <v>0.71308035714285722</v>
      </c>
      <c r="Z338" s="6">
        <f t="shared" si="170"/>
        <v>2</v>
      </c>
      <c r="AA338" s="4">
        <f t="shared" si="171"/>
        <v>1</v>
      </c>
      <c r="AB338" s="44">
        <f t="shared" si="172"/>
        <v>1</v>
      </c>
      <c r="AC338" s="6">
        <f t="shared" si="173"/>
        <v>0.125</v>
      </c>
      <c r="AD338" s="4">
        <f t="shared" si="189"/>
        <v>0</v>
      </c>
      <c r="AF338" s="4">
        <f t="shared" si="174"/>
        <v>0</v>
      </c>
      <c r="AG338" s="4">
        <f t="shared" si="175"/>
        <v>-100000</v>
      </c>
      <c r="AH338" s="4">
        <f t="shared" si="190"/>
        <v>-50000</v>
      </c>
      <c r="AI338" s="4">
        <f t="shared" si="176"/>
        <v>660000</v>
      </c>
      <c r="AJ338" s="4">
        <f t="shared" si="177"/>
        <v>211532.00777678576</v>
      </c>
      <c r="AK338" s="4">
        <f t="shared" si="178"/>
        <v>273849.59999999998</v>
      </c>
      <c r="AL338" s="4">
        <f t="shared" si="179"/>
        <v>42000</v>
      </c>
      <c r="AM338" s="4">
        <f t="shared" si="180"/>
        <v>8969.5249999999996</v>
      </c>
      <c r="AN338" s="4">
        <f t="shared" si="181"/>
        <v>4951.818181818182</v>
      </c>
      <c r="AO338" s="4">
        <f t="shared" si="182"/>
        <v>0</v>
      </c>
      <c r="AP338" s="4">
        <v>0</v>
      </c>
      <c r="AQ338" s="4">
        <v>0</v>
      </c>
      <c r="AR338" s="4">
        <f t="shared" si="183"/>
        <v>0</v>
      </c>
      <c r="AS338" s="4">
        <f t="shared" si="191"/>
        <v>1201302.9509586038</v>
      </c>
      <c r="AT338" s="4">
        <v>0</v>
      </c>
      <c r="AU338" s="4">
        <f t="shared" si="192"/>
        <v>1201302.9509586038</v>
      </c>
      <c r="AV338" s="18">
        <f t="shared" si="193"/>
        <v>1</v>
      </c>
      <c r="AW338" s="105"/>
      <c r="AX338" s="103"/>
      <c r="AY338" s="107">
        <f t="shared" si="184"/>
        <v>1201302.9509586038</v>
      </c>
      <c r="AZ338" s="7"/>
      <c r="BA338" s="7"/>
      <c r="BB338" s="7"/>
      <c r="BC338" s="7"/>
      <c r="BD338" s="7"/>
      <c r="BE338" s="7"/>
      <c r="BF338" s="7"/>
    </row>
    <row r="339" spans="1:58" x14ac:dyDescent="0.25">
      <c r="A339" s="22" t="s">
        <v>1812</v>
      </c>
      <c r="B339" s="23">
        <v>61</v>
      </c>
      <c r="C339" s="22" t="s">
        <v>1838</v>
      </c>
      <c r="D339" s="22">
        <v>720000470</v>
      </c>
      <c r="E339" s="22" t="s">
        <v>1175</v>
      </c>
      <c r="F339" s="22" t="s">
        <v>1504</v>
      </c>
      <c r="I339" s="1" t="s">
        <v>264</v>
      </c>
      <c r="J339" s="33">
        <v>7658</v>
      </c>
      <c r="K339" s="33">
        <f t="shared" si="185"/>
        <v>5751.1587197038643</v>
      </c>
      <c r="L339" s="33">
        <v>284</v>
      </c>
      <c r="M339" s="33">
        <f t="shared" si="186"/>
        <v>1</v>
      </c>
      <c r="N339" s="32">
        <v>0</v>
      </c>
      <c r="O339" s="33" t="s">
        <v>11</v>
      </c>
      <c r="P339" s="33" t="str">
        <f t="shared" si="162"/>
        <v>Faible activité</v>
      </c>
      <c r="Q339" s="36">
        <f t="shared" si="163"/>
        <v>1</v>
      </c>
      <c r="R339" s="6">
        <f t="shared" si="164"/>
        <v>2</v>
      </c>
      <c r="S339" s="6">
        <f t="shared" si="165"/>
        <v>0</v>
      </c>
      <c r="T339" s="6">
        <f t="shared" si="187"/>
        <v>1</v>
      </c>
      <c r="U339" s="6">
        <f t="shared" si="166"/>
        <v>2</v>
      </c>
      <c r="V339" s="6">
        <f t="shared" si="167"/>
        <v>1.025625</v>
      </c>
      <c r="W339" s="6">
        <f t="shared" si="168"/>
        <v>2</v>
      </c>
      <c r="X339" s="6">
        <f t="shared" si="169"/>
        <v>0</v>
      </c>
      <c r="Y339" s="6">
        <f t="shared" si="188"/>
        <v>0.97437499999999999</v>
      </c>
      <c r="Z339" s="6">
        <f t="shared" si="170"/>
        <v>2</v>
      </c>
      <c r="AA339" s="4">
        <f t="shared" si="171"/>
        <v>1</v>
      </c>
      <c r="AB339" s="44">
        <f t="shared" si="172"/>
        <v>1</v>
      </c>
      <c r="AC339" s="6">
        <f t="shared" si="173"/>
        <v>0.125</v>
      </c>
      <c r="AD339" s="4">
        <f t="shared" si="189"/>
        <v>0</v>
      </c>
      <c r="AF339" s="4">
        <f t="shared" si="174"/>
        <v>0</v>
      </c>
      <c r="AG339" s="4">
        <f t="shared" si="175"/>
        <v>-100000</v>
      </c>
      <c r="AH339" s="4">
        <f t="shared" si="190"/>
        <v>-50000</v>
      </c>
      <c r="AI339" s="4">
        <f t="shared" si="176"/>
        <v>660000</v>
      </c>
      <c r="AJ339" s="4">
        <f t="shared" si="177"/>
        <v>289043.86162500002</v>
      </c>
      <c r="AK339" s="4">
        <f t="shared" si="178"/>
        <v>273849.59999999998</v>
      </c>
      <c r="AL339" s="4">
        <f t="shared" si="179"/>
        <v>42000</v>
      </c>
      <c r="AM339" s="4">
        <f t="shared" si="180"/>
        <v>8969.5249999999996</v>
      </c>
      <c r="AN339" s="4">
        <f t="shared" si="181"/>
        <v>3356.3636363636365</v>
      </c>
      <c r="AO339" s="4">
        <f t="shared" si="182"/>
        <v>0</v>
      </c>
      <c r="AP339" s="4">
        <v>0</v>
      </c>
      <c r="AQ339" s="4">
        <v>0</v>
      </c>
      <c r="AR339" s="4">
        <f t="shared" si="183"/>
        <v>0</v>
      </c>
      <c r="AS339" s="4">
        <f t="shared" si="191"/>
        <v>1277219.3502613634</v>
      </c>
      <c r="AT339" s="4">
        <v>0</v>
      </c>
      <c r="AU339" s="4">
        <f t="shared" si="192"/>
        <v>1277219.3502613634</v>
      </c>
      <c r="AV339" s="18">
        <f t="shared" si="193"/>
        <v>1</v>
      </c>
      <c r="AW339" s="105"/>
      <c r="AX339" s="103"/>
      <c r="AY339" s="107">
        <f t="shared" si="184"/>
        <v>1277219.3502613634</v>
      </c>
      <c r="AZ339" s="7"/>
      <c r="BA339" s="7"/>
      <c r="BB339" s="7"/>
      <c r="BC339" s="7"/>
      <c r="BD339" s="7"/>
      <c r="BE339" s="7"/>
      <c r="BF339" s="7"/>
    </row>
    <row r="340" spans="1:58" x14ac:dyDescent="0.25">
      <c r="A340" s="22" t="s">
        <v>589</v>
      </c>
      <c r="B340" s="23">
        <v>16</v>
      </c>
      <c r="C340" s="22" t="s">
        <v>709</v>
      </c>
      <c r="D340" s="48">
        <v>160000253</v>
      </c>
      <c r="E340" s="22" t="s">
        <v>842</v>
      </c>
      <c r="F340" s="22" t="s">
        <v>1504</v>
      </c>
      <c r="I340" s="1" t="s">
        <v>493</v>
      </c>
      <c r="J340" s="33">
        <v>48710</v>
      </c>
      <c r="K340" s="33">
        <f t="shared" si="185"/>
        <v>36581.214577797757</v>
      </c>
      <c r="L340" s="33">
        <v>2465</v>
      </c>
      <c r="M340" s="33">
        <f t="shared" si="186"/>
        <v>1</v>
      </c>
      <c r="N340" s="32">
        <v>0</v>
      </c>
      <c r="O340" s="33" t="s">
        <v>11</v>
      </c>
      <c r="P340" s="33" t="str">
        <f t="shared" si="162"/>
        <v/>
      </c>
      <c r="Q340" s="36">
        <f t="shared" si="163"/>
        <v>3.2482142857142859</v>
      </c>
      <c r="R340" s="6">
        <f t="shared" si="164"/>
        <v>4.889720535714285</v>
      </c>
      <c r="S340" s="6">
        <f t="shared" si="165"/>
        <v>0</v>
      </c>
      <c r="T340" s="6">
        <f t="shared" si="187"/>
        <v>1.6415062499999991</v>
      </c>
      <c r="U340" s="6">
        <f t="shared" si="166"/>
        <v>4.889720535714285</v>
      </c>
      <c r="V340" s="6">
        <f t="shared" si="167"/>
        <v>6.5236607142857137</v>
      </c>
      <c r="W340" s="6">
        <f t="shared" si="168"/>
        <v>7.7792559523809519</v>
      </c>
      <c r="X340" s="6">
        <f t="shared" si="169"/>
        <v>0</v>
      </c>
      <c r="Y340" s="6">
        <f t="shared" si="188"/>
        <v>1.2555952380952382</v>
      </c>
      <c r="Z340" s="6">
        <f t="shared" si="170"/>
        <v>7.7792559523809519</v>
      </c>
      <c r="AA340" s="4">
        <f t="shared" si="171"/>
        <v>1.3333333333333333</v>
      </c>
      <c r="AB340" s="44">
        <f t="shared" si="172"/>
        <v>2</v>
      </c>
      <c r="AC340" s="6">
        <f t="shared" si="173"/>
        <v>0.16666666666666666</v>
      </c>
      <c r="AD340" s="4">
        <f t="shared" si="189"/>
        <v>0</v>
      </c>
      <c r="AF340" s="4">
        <f t="shared" si="174"/>
        <v>0</v>
      </c>
      <c r="AG340" s="4">
        <f t="shared" si="175"/>
        <v>0</v>
      </c>
      <c r="AH340" s="4">
        <f t="shared" si="190"/>
        <v>0</v>
      </c>
      <c r="AI340" s="4">
        <f t="shared" si="176"/>
        <v>1165469.4374999993</v>
      </c>
      <c r="AJ340" s="4">
        <f t="shared" si="177"/>
        <v>372466.5516428572</v>
      </c>
      <c r="AK340" s="4">
        <f t="shared" si="178"/>
        <v>365132.79999999993</v>
      </c>
      <c r="AL340" s="4">
        <f t="shared" si="179"/>
        <v>84000</v>
      </c>
      <c r="AM340" s="4">
        <f t="shared" si="180"/>
        <v>11959.366666666665</v>
      </c>
      <c r="AN340" s="4">
        <f t="shared" si="181"/>
        <v>29131.818181818184</v>
      </c>
      <c r="AO340" s="4">
        <f t="shared" si="182"/>
        <v>171662.59999999998</v>
      </c>
      <c r="AP340" s="4">
        <v>0</v>
      </c>
      <c r="AQ340" s="4">
        <v>0</v>
      </c>
      <c r="AR340" s="4">
        <f t="shared" si="183"/>
        <v>0</v>
      </c>
      <c r="AS340" s="4">
        <f t="shared" si="191"/>
        <v>2199822.5739913411</v>
      </c>
      <c r="AT340" s="4">
        <v>0</v>
      </c>
      <c r="AU340" s="4">
        <f t="shared" si="192"/>
        <v>2199822.5739913411</v>
      </c>
      <c r="AV340" s="18">
        <f t="shared" si="193"/>
        <v>1</v>
      </c>
      <c r="AW340" s="105"/>
      <c r="AX340" s="103"/>
      <c r="AY340" s="107">
        <f t="shared" si="184"/>
        <v>2199822.5739913411</v>
      </c>
      <c r="AZ340" s="7"/>
      <c r="BA340" s="7"/>
      <c r="BB340" s="7"/>
      <c r="BC340" s="7"/>
      <c r="BD340" s="7"/>
      <c r="BE340" s="7"/>
      <c r="BF340" s="7"/>
    </row>
    <row r="341" spans="1:58" x14ac:dyDescent="0.25">
      <c r="A341" s="22" t="s">
        <v>589</v>
      </c>
      <c r="B341" s="23">
        <v>16</v>
      </c>
      <c r="C341" s="22" t="s">
        <v>1839</v>
      </c>
      <c r="D341" s="48">
        <v>160000303</v>
      </c>
      <c r="E341" s="22" t="s">
        <v>846</v>
      </c>
      <c r="F341" s="22" t="s">
        <v>1504</v>
      </c>
      <c r="I341" s="1" t="s">
        <v>490</v>
      </c>
      <c r="J341" s="33">
        <v>8342</v>
      </c>
      <c r="K341" s="33">
        <f t="shared" si="185"/>
        <v>6264.8427839866326</v>
      </c>
      <c r="L341" s="33">
        <v>310</v>
      </c>
      <c r="M341" s="33">
        <f t="shared" si="186"/>
        <v>1</v>
      </c>
      <c r="N341" s="32">
        <v>0</v>
      </c>
      <c r="O341" s="33" t="s">
        <v>11</v>
      </c>
      <c r="P341" s="33" t="str">
        <f t="shared" si="162"/>
        <v>Faible activité</v>
      </c>
      <c r="Q341" s="36">
        <f t="shared" si="163"/>
        <v>1</v>
      </c>
      <c r="R341" s="6">
        <f t="shared" si="164"/>
        <v>2</v>
      </c>
      <c r="S341" s="6">
        <f t="shared" si="165"/>
        <v>0</v>
      </c>
      <c r="T341" s="6">
        <f t="shared" si="187"/>
        <v>1</v>
      </c>
      <c r="U341" s="6">
        <f t="shared" si="166"/>
        <v>2</v>
      </c>
      <c r="V341" s="6">
        <f t="shared" si="167"/>
        <v>1.1172321428571428</v>
      </c>
      <c r="W341" s="6">
        <f t="shared" si="168"/>
        <v>2</v>
      </c>
      <c r="X341" s="6">
        <f t="shared" si="169"/>
        <v>0</v>
      </c>
      <c r="Y341" s="6">
        <f t="shared" si="188"/>
        <v>0.88276785714285722</v>
      </c>
      <c r="Z341" s="6">
        <f t="shared" si="170"/>
        <v>2</v>
      </c>
      <c r="AA341" s="4">
        <f t="shared" si="171"/>
        <v>1</v>
      </c>
      <c r="AB341" s="44">
        <f t="shared" si="172"/>
        <v>1</v>
      </c>
      <c r="AC341" s="6">
        <f t="shared" si="173"/>
        <v>0.125</v>
      </c>
      <c r="AD341" s="4">
        <f t="shared" si="189"/>
        <v>0</v>
      </c>
      <c r="AF341" s="4">
        <f t="shared" si="174"/>
        <v>0</v>
      </c>
      <c r="AG341" s="4">
        <f t="shared" si="175"/>
        <v>-100000</v>
      </c>
      <c r="AH341" s="4">
        <f t="shared" si="190"/>
        <v>-50000</v>
      </c>
      <c r="AI341" s="4">
        <f t="shared" si="176"/>
        <v>660000</v>
      </c>
      <c r="AJ341" s="4">
        <f t="shared" si="177"/>
        <v>261869.02408928575</v>
      </c>
      <c r="AK341" s="4">
        <f t="shared" si="178"/>
        <v>273849.59999999998</v>
      </c>
      <c r="AL341" s="4">
        <f t="shared" si="179"/>
        <v>42000</v>
      </c>
      <c r="AM341" s="4">
        <f t="shared" si="180"/>
        <v>8969.5249999999996</v>
      </c>
      <c r="AN341" s="4">
        <f t="shared" si="181"/>
        <v>3663.6363636363635</v>
      </c>
      <c r="AO341" s="4">
        <f t="shared" si="182"/>
        <v>0</v>
      </c>
      <c r="AP341" s="4">
        <v>0</v>
      </c>
      <c r="AQ341" s="4">
        <v>0</v>
      </c>
      <c r="AR341" s="4">
        <f t="shared" si="183"/>
        <v>0</v>
      </c>
      <c r="AS341" s="4">
        <f t="shared" si="191"/>
        <v>1250351.7854529221</v>
      </c>
      <c r="AT341" s="4">
        <v>0</v>
      </c>
      <c r="AU341" s="4">
        <f t="shared" si="192"/>
        <v>1250351.7854529221</v>
      </c>
      <c r="AV341" s="18">
        <f t="shared" si="193"/>
        <v>1</v>
      </c>
      <c r="AW341" s="105"/>
      <c r="AX341" s="103"/>
      <c r="AY341" s="107">
        <f t="shared" si="184"/>
        <v>1250351.7854529221</v>
      </c>
      <c r="AZ341" s="7"/>
      <c r="BA341" s="7"/>
      <c r="BB341" s="7"/>
      <c r="BC341" s="7"/>
      <c r="BD341" s="7"/>
      <c r="BE341" s="7"/>
      <c r="BF341" s="7"/>
    </row>
    <row r="342" spans="1:58" x14ac:dyDescent="0.25">
      <c r="A342" s="22" t="s">
        <v>589</v>
      </c>
      <c r="B342" s="23">
        <v>16</v>
      </c>
      <c r="C342" s="22" t="s">
        <v>1840</v>
      </c>
      <c r="D342" s="48">
        <v>160000311</v>
      </c>
      <c r="E342" s="22" t="s">
        <v>843</v>
      </c>
      <c r="F342" s="22" t="s">
        <v>1504</v>
      </c>
      <c r="I342" s="1" t="s">
        <v>492</v>
      </c>
      <c r="J342" s="33">
        <v>9099</v>
      </c>
      <c r="K342" s="33">
        <f t="shared" si="185"/>
        <v>6833.349855129989</v>
      </c>
      <c r="L342" s="33">
        <v>462</v>
      </c>
      <c r="M342" s="33">
        <f t="shared" si="186"/>
        <v>1</v>
      </c>
      <c r="N342" s="32">
        <v>0</v>
      </c>
      <c r="O342" s="33" t="s">
        <v>11</v>
      </c>
      <c r="P342" s="33" t="str">
        <f t="shared" si="162"/>
        <v>Faible activité</v>
      </c>
      <c r="Q342" s="36">
        <f t="shared" si="163"/>
        <v>1</v>
      </c>
      <c r="R342" s="6">
        <f t="shared" si="164"/>
        <v>2</v>
      </c>
      <c r="S342" s="6">
        <f t="shared" si="165"/>
        <v>0</v>
      </c>
      <c r="T342" s="6">
        <f t="shared" si="187"/>
        <v>1</v>
      </c>
      <c r="U342" s="6">
        <f t="shared" si="166"/>
        <v>2</v>
      </c>
      <c r="V342" s="6">
        <f t="shared" si="167"/>
        <v>1.2186160714285714</v>
      </c>
      <c r="W342" s="6">
        <f t="shared" si="168"/>
        <v>2</v>
      </c>
      <c r="X342" s="6">
        <f t="shared" si="169"/>
        <v>0</v>
      </c>
      <c r="Y342" s="6">
        <f t="shared" si="188"/>
        <v>0.78138392857142858</v>
      </c>
      <c r="Z342" s="6">
        <f t="shared" si="170"/>
        <v>2</v>
      </c>
      <c r="AA342" s="4">
        <f t="shared" si="171"/>
        <v>1</v>
      </c>
      <c r="AB342" s="44">
        <f t="shared" si="172"/>
        <v>1</v>
      </c>
      <c r="AC342" s="6">
        <f t="shared" si="173"/>
        <v>0.125</v>
      </c>
      <c r="AD342" s="4">
        <f t="shared" si="189"/>
        <v>0</v>
      </c>
      <c r="AF342" s="4">
        <f t="shared" si="174"/>
        <v>0</v>
      </c>
      <c r="AG342" s="4">
        <f t="shared" si="175"/>
        <v>-100000</v>
      </c>
      <c r="AH342" s="4">
        <f t="shared" si="190"/>
        <v>-50000</v>
      </c>
      <c r="AI342" s="4">
        <f t="shared" si="176"/>
        <v>660000</v>
      </c>
      <c r="AJ342" s="4">
        <f t="shared" si="177"/>
        <v>231793.94804464286</v>
      </c>
      <c r="AK342" s="4">
        <f t="shared" si="178"/>
        <v>273849.59999999998</v>
      </c>
      <c r="AL342" s="4">
        <f t="shared" si="179"/>
        <v>42000</v>
      </c>
      <c r="AM342" s="4">
        <f t="shared" si="180"/>
        <v>8969.5249999999996</v>
      </c>
      <c r="AN342" s="4">
        <f t="shared" si="181"/>
        <v>5460</v>
      </c>
      <c r="AO342" s="4">
        <f t="shared" si="182"/>
        <v>0</v>
      </c>
      <c r="AP342" s="4">
        <v>0</v>
      </c>
      <c r="AQ342" s="4">
        <v>0</v>
      </c>
      <c r="AR342" s="4">
        <f t="shared" si="183"/>
        <v>0</v>
      </c>
      <c r="AS342" s="4">
        <f t="shared" si="191"/>
        <v>1222073.0730446428</v>
      </c>
      <c r="AT342" s="4">
        <v>0</v>
      </c>
      <c r="AU342" s="4">
        <f t="shared" si="192"/>
        <v>1222073.0730446428</v>
      </c>
      <c r="AV342" s="18">
        <f t="shared" si="193"/>
        <v>1</v>
      </c>
      <c r="AW342" s="105"/>
      <c r="AX342" s="103"/>
      <c r="AY342" s="107">
        <f t="shared" si="184"/>
        <v>1222073.0730446428</v>
      </c>
      <c r="AZ342" s="7"/>
      <c r="BA342" s="7"/>
      <c r="BB342" s="7"/>
      <c r="BC342" s="7"/>
      <c r="BD342" s="7"/>
      <c r="BE342" s="7"/>
      <c r="BF342" s="7"/>
    </row>
    <row r="343" spans="1:58" x14ac:dyDescent="0.25">
      <c r="A343" s="22" t="s">
        <v>589</v>
      </c>
      <c r="B343" s="23">
        <v>16</v>
      </c>
      <c r="C343" s="22" t="s">
        <v>710</v>
      </c>
      <c r="D343" s="48">
        <v>160000337</v>
      </c>
      <c r="E343" s="22" t="s">
        <v>845</v>
      </c>
      <c r="F343" s="22" t="s">
        <v>1504</v>
      </c>
      <c r="I343" s="1" t="s">
        <v>491</v>
      </c>
      <c r="J343" s="33">
        <v>9790</v>
      </c>
      <c r="K343" s="33">
        <f t="shared" si="185"/>
        <v>7352.2909200706226</v>
      </c>
      <c r="L343" s="33">
        <v>564</v>
      </c>
      <c r="M343" s="33">
        <f t="shared" si="186"/>
        <v>1</v>
      </c>
      <c r="N343" s="32">
        <v>0</v>
      </c>
      <c r="O343" s="33" t="s">
        <v>11</v>
      </c>
      <c r="P343" s="33" t="str">
        <f t="shared" si="162"/>
        <v>Faible activité</v>
      </c>
      <c r="Q343" s="36">
        <f t="shared" si="163"/>
        <v>1</v>
      </c>
      <c r="R343" s="6">
        <f t="shared" si="164"/>
        <v>2</v>
      </c>
      <c r="S343" s="6">
        <f t="shared" si="165"/>
        <v>0</v>
      </c>
      <c r="T343" s="6">
        <f t="shared" si="187"/>
        <v>1</v>
      </c>
      <c r="U343" s="6">
        <f t="shared" si="166"/>
        <v>2</v>
      </c>
      <c r="V343" s="6">
        <f t="shared" si="167"/>
        <v>1.3111607142857142</v>
      </c>
      <c r="W343" s="6">
        <f t="shared" si="168"/>
        <v>2</v>
      </c>
      <c r="X343" s="6">
        <f t="shared" si="169"/>
        <v>0</v>
      </c>
      <c r="Y343" s="6">
        <f t="shared" si="188"/>
        <v>0.68883928571428577</v>
      </c>
      <c r="Z343" s="6">
        <f t="shared" si="170"/>
        <v>2</v>
      </c>
      <c r="AA343" s="4">
        <f t="shared" si="171"/>
        <v>1</v>
      </c>
      <c r="AB343" s="44">
        <f t="shared" si="172"/>
        <v>1</v>
      </c>
      <c r="AC343" s="6">
        <f t="shared" si="173"/>
        <v>0.125</v>
      </c>
      <c r="AD343" s="4">
        <f t="shared" si="189"/>
        <v>0</v>
      </c>
      <c r="AF343" s="4">
        <f t="shared" si="174"/>
        <v>0</v>
      </c>
      <c r="AG343" s="4">
        <f t="shared" si="175"/>
        <v>-100000</v>
      </c>
      <c r="AH343" s="4">
        <f t="shared" si="190"/>
        <v>-50000</v>
      </c>
      <c r="AI343" s="4">
        <f t="shared" si="176"/>
        <v>660000</v>
      </c>
      <c r="AJ343" s="4">
        <f t="shared" si="177"/>
        <v>204341.00544642861</v>
      </c>
      <c r="AK343" s="4">
        <f t="shared" si="178"/>
        <v>273849.59999999998</v>
      </c>
      <c r="AL343" s="4">
        <f t="shared" si="179"/>
        <v>42000</v>
      </c>
      <c r="AM343" s="4">
        <f t="shared" si="180"/>
        <v>8969.5249999999996</v>
      </c>
      <c r="AN343" s="4">
        <f t="shared" si="181"/>
        <v>6665.454545454546</v>
      </c>
      <c r="AO343" s="4">
        <f t="shared" si="182"/>
        <v>0</v>
      </c>
      <c r="AP343" s="4">
        <v>0</v>
      </c>
      <c r="AQ343" s="4">
        <v>0</v>
      </c>
      <c r="AR343" s="4">
        <f t="shared" si="183"/>
        <v>0</v>
      </c>
      <c r="AS343" s="4">
        <f t="shared" si="191"/>
        <v>1195825.584991883</v>
      </c>
      <c r="AT343" s="4">
        <v>0</v>
      </c>
      <c r="AU343" s="4">
        <f t="shared" si="192"/>
        <v>1195825.584991883</v>
      </c>
      <c r="AV343" s="18">
        <f t="shared" si="193"/>
        <v>1</v>
      </c>
      <c r="AW343" s="105"/>
      <c r="AX343" s="103"/>
      <c r="AY343" s="107">
        <f t="shared" si="184"/>
        <v>1195825.584991883</v>
      </c>
      <c r="AZ343" s="7"/>
      <c r="BA343" s="7"/>
      <c r="BB343" s="7"/>
      <c r="BC343" s="7"/>
      <c r="BD343" s="7"/>
      <c r="BE343" s="7"/>
      <c r="BF343" s="7"/>
    </row>
    <row r="344" spans="1:58" x14ac:dyDescent="0.25">
      <c r="A344" s="22" t="s">
        <v>589</v>
      </c>
      <c r="B344" s="23">
        <v>16</v>
      </c>
      <c r="C344" s="22" t="s">
        <v>1841</v>
      </c>
      <c r="D344" s="48">
        <v>160015368</v>
      </c>
      <c r="E344" s="22" t="s">
        <v>848</v>
      </c>
      <c r="F344" s="22" t="s">
        <v>1504</v>
      </c>
      <c r="I344" s="1" t="s">
        <v>489</v>
      </c>
      <c r="J344" s="33">
        <v>16032</v>
      </c>
      <c r="K344" s="33">
        <f t="shared" si="185"/>
        <v>12040.033506697877</v>
      </c>
      <c r="L344" s="33">
        <v>530</v>
      </c>
      <c r="M344" s="33">
        <f t="shared" si="186"/>
        <v>1</v>
      </c>
      <c r="N344" s="32">
        <v>0</v>
      </c>
      <c r="O344" s="33" t="s">
        <v>11</v>
      </c>
      <c r="P344" s="33" t="str">
        <f t="shared" si="162"/>
        <v>Faible activité</v>
      </c>
      <c r="Q344" s="36">
        <f t="shared" si="163"/>
        <v>1.3030952380952381</v>
      </c>
      <c r="R344" s="6">
        <f t="shared" si="164"/>
        <v>2.0025386904761904</v>
      </c>
      <c r="S344" s="6">
        <f t="shared" si="165"/>
        <v>0</v>
      </c>
      <c r="T344" s="6">
        <f t="shared" si="187"/>
        <v>0.69944345238095229</v>
      </c>
      <c r="U344" s="6">
        <f t="shared" si="166"/>
        <v>2.0025386904761904</v>
      </c>
      <c r="V344" s="6">
        <f t="shared" si="167"/>
        <v>2.1471428571428568</v>
      </c>
      <c r="W344" s="6">
        <f t="shared" si="168"/>
        <v>2.6437976190476191</v>
      </c>
      <c r="X344" s="6">
        <f t="shared" si="169"/>
        <v>0</v>
      </c>
      <c r="Y344" s="6">
        <f t="shared" si="188"/>
        <v>0.49665476190476232</v>
      </c>
      <c r="Z344" s="6">
        <f t="shared" si="170"/>
        <v>2.6437976190476191</v>
      </c>
      <c r="AA344" s="4">
        <f t="shared" si="171"/>
        <v>1</v>
      </c>
      <c r="AB344" s="44">
        <f t="shared" si="172"/>
        <v>1</v>
      </c>
      <c r="AC344" s="6">
        <f t="shared" si="173"/>
        <v>0.125</v>
      </c>
      <c r="AD344" s="4">
        <f t="shared" si="189"/>
        <v>0</v>
      </c>
      <c r="AF344" s="4">
        <f t="shared" si="174"/>
        <v>0</v>
      </c>
      <c r="AG344" s="4">
        <f t="shared" si="175"/>
        <v>-100126.93452380951</v>
      </c>
      <c r="AH344" s="4">
        <f t="shared" si="190"/>
        <v>-100126.93452380951</v>
      </c>
      <c r="AI344" s="4">
        <f t="shared" si="176"/>
        <v>396477.91666666663</v>
      </c>
      <c r="AJ344" s="4">
        <f t="shared" si="177"/>
        <v>147330.35050714298</v>
      </c>
      <c r="AK344" s="4">
        <f t="shared" si="178"/>
        <v>273849.59999999998</v>
      </c>
      <c r="AL344" s="4">
        <f t="shared" si="179"/>
        <v>42000</v>
      </c>
      <c r="AM344" s="4">
        <f t="shared" si="180"/>
        <v>8969.5249999999996</v>
      </c>
      <c r="AN344" s="4">
        <f t="shared" si="181"/>
        <v>6263.636363636364</v>
      </c>
      <c r="AO344" s="4">
        <f t="shared" si="182"/>
        <v>0</v>
      </c>
      <c r="AP344" s="4">
        <v>0</v>
      </c>
      <c r="AQ344" s="4">
        <v>0</v>
      </c>
      <c r="AR344" s="4">
        <f t="shared" si="183"/>
        <v>0</v>
      </c>
      <c r="AS344" s="4">
        <f t="shared" si="191"/>
        <v>874891.02853744593</v>
      </c>
      <c r="AT344" s="4">
        <v>0</v>
      </c>
      <c r="AU344" s="4">
        <f t="shared" si="192"/>
        <v>874891.02853744593</v>
      </c>
      <c r="AV344" s="18">
        <f t="shared" si="193"/>
        <v>1</v>
      </c>
      <c r="AW344" s="105"/>
      <c r="AX344" s="103"/>
      <c r="AY344" s="107">
        <f t="shared" si="184"/>
        <v>874891.02853744593</v>
      </c>
      <c r="AZ344" s="7"/>
      <c r="BA344" s="7"/>
      <c r="BB344" s="7"/>
      <c r="BC344" s="7"/>
      <c r="BD344" s="7"/>
      <c r="BE344" s="7"/>
      <c r="BF344" s="7"/>
    </row>
    <row r="345" spans="1:58" x14ac:dyDescent="0.25">
      <c r="A345" s="22" t="s">
        <v>589</v>
      </c>
      <c r="B345" s="23">
        <v>17</v>
      </c>
      <c r="C345" s="22" t="s">
        <v>1842</v>
      </c>
      <c r="D345" s="48">
        <v>170000038</v>
      </c>
      <c r="E345" s="22" t="s">
        <v>854</v>
      </c>
      <c r="F345" s="22" t="s">
        <v>1504</v>
      </c>
      <c r="I345" s="1" t="s">
        <v>486</v>
      </c>
      <c r="J345" s="33">
        <v>13567</v>
      </c>
      <c r="K345" s="33">
        <f t="shared" si="185"/>
        <v>10188.818275035561</v>
      </c>
      <c r="L345" s="33">
        <v>440</v>
      </c>
      <c r="M345" s="33">
        <f t="shared" si="186"/>
        <v>1</v>
      </c>
      <c r="N345" s="32">
        <v>0</v>
      </c>
      <c r="O345" s="33" t="s">
        <v>11</v>
      </c>
      <c r="P345" s="33" t="str">
        <f t="shared" si="162"/>
        <v>Faible activité</v>
      </c>
      <c r="Q345" s="36">
        <f t="shared" si="163"/>
        <v>1.1563690476190476</v>
      </c>
      <c r="R345" s="6">
        <f t="shared" si="164"/>
        <v>2</v>
      </c>
      <c r="S345" s="6">
        <f t="shared" si="165"/>
        <v>0</v>
      </c>
      <c r="T345" s="6">
        <f t="shared" si="187"/>
        <v>0.84363095238095243</v>
      </c>
      <c r="U345" s="6">
        <f t="shared" si="166"/>
        <v>2</v>
      </c>
      <c r="V345" s="6">
        <f t="shared" si="167"/>
        <v>1.8170089285714286</v>
      </c>
      <c r="W345" s="6">
        <f t="shared" si="168"/>
        <v>2.2980535714285715</v>
      </c>
      <c r="X345" s="6">
        <f t="shared" si="169"/>
        <v>0</v>
      </c>
      <c r="Y345" s="6">
        <f t="shared" si="188"/>
        <v>0.48104464285714288</v>
      </c>
      <c r="Z345" s="6">
        <f t="shared" si="170"/>
        <v>2.2980535714285715</v>
      </c>
      <c r="AA345" s="4">
        <f t="shared" si="171"/>
        <v>1</v>
      </c>
      <c r="AB345" s="44">
        <f t="shared" si="172"/>
        <v>1</v>
      </c>
      <c r="AC345" s="6">
        <f t="shared" si="173"/>
        <v>0.125</v>
      </c>
      <c r="AD345" s="4">
        <f t="shared" si="189"/>
        <v>0</v>
      </c>
      <c r="AF345" s="4">
        <f t="shared" si="174"/>
        <v>0</v>
      </c>
      <c r="AG345" s="4">
        <f t="shared" si="175"/>
        <v>-100000</v>
      </c>
      <c r="AH345" s="4">
        <f t="shared" si="190"/>
        <v>-100000</v>
      </c>
      <c r="AI345" s="4">
        <f t="shared" si="176"/>
        <v>498977.97619047621</v>
      </c>
      <c r="AJ345" s="4">
        <f t="shared" si="177"/>
        <v>142699.68049821429</v>
      </c>
      <c r="AK345" s="4">
        <f t="shared" si="178"/>
        <v>273849.59999999998</v>
      </c>
      <c r="AL345" s="4">
        <f t="shared" si="179"/>
        <v>42000</v>
      </c>
      <c r="AM345" s="4">
        <f t="shared" si="180"/>
        <v>8969.5249999999996</v>
      </c>
      <c r="AN345" s="4">
        <f t="shared" si="181"/>
        <v>5200</v>
      </c>
      <c r="AO345" s="4">
        <f t="shared" si="182"/>
        <v>0</v>
      </c>
      <c r="AP345" s="4">
        <v>0</v>
      </c>
      <c r="AQ345" s="4">
        <v>0</v>
      </c>
      <c r="AR345" s="4">
        <f t="shared" si="183"/>
        <v>0</v>
      </c>
      <c r="AS345" s="4">
        <f t="shared" si="191"/>
        <v>971696.78168869053</v>
      </c>
      <c r="AT345" s="4">
        <v>0</v>
      </c>
      <c r="AU345" s="4">
        <f t="shared" si="192"/>
        <v>971696.78168869053</v>
      </c>
      <c r="AV345" s="18">
        <f t="shared" si="193"/>
        <v>1</v>
      </c>
      <c r="AW345" s="105"/>
      <c r="AX345" s="103"/>
      <c r="AY345" s="107">
        <f t="shared" si="184"/>
        <v>971696.78168869053</v>
      </c>
      <c r="AZ345" s="7"/>
      <c r="BA345" s="7"/>
      <c r="BB345" s="7"/>
      <c r="BC345" s="7"/>
      <c r="BD345" s="7"/>
      <c r="BE345" s="7"/>
      <c r="BF345" s="7"/>
    </row>
    <row r="346" spans="1:58" x14ac:dyDescent="0.25">
      <c r="A346" s="22" t="s">
        <v>589</v>
      </c>
      <c r="B346" s="23">
        <v>17</v>
      </c>
      <c r="C346" s="22" t="s">
        <v>1843</v>
      </c>
      <c r="D346" s="48">
        <v>170000087</v>
      </c>
      <c r="E346" s="22" t="s">
        <v>852</v>
      </c>
      <c r="F346" s="22" t="s">
        <v>1504</v>
      </c>
      <c r="I346" s="1" t="s">
        <v>487</v>
      </c>
      <c r="J346" s="33">
        <v>54297</v>
      </c>
      <c r="K346" s="33">
        <f t="shared" si="185"/>
        <v>40777.052102867681</v>
      </c>
      <c r="L346" s="33">
        <v>2895</v>
      </c>
      <c r="M346" s="33">
        <f t="shared" si="186"/>
        <v>1</v>
      </c>
      <c r="N346" s="32">
        <v>0</v>
      </c>
      <c r="O346" s="33" t="s">
        <v>11</v>
      </c>
      <c r="P346" s="33" t="str">
        <f t="shared" si="162"/>
        <v/>
      </c>
      <c r="Q346" s="36">
        <f t="shared" si="163"/>
        <v>3.58077380952381</v>
      </c>
      <c r="R346" s="6">
        <f t="shared" si="164"/>
        <v>5.4246491071428569</v>
      </c>
      <c r="S346" s="6">
        <f t="shared" si="165"/>
        <v>0</v>
      </c>
      <c r="T346" s="6">
        <f t="shared" si="187"/>
        <v>1.8438752976190469</v>
      </c>
      <c r="U346" s="6">
        <f t="shared" si="166"/>
        <v>5.4246491071428569</v>
      </c>
      <c r="V346" s="6">
        <f t="shared" si="167"/>
        <v>7.2719196428571422</v>
      </c>
      <c r="W346" s="6">
        <f t="shared" si="168"/>
        <v>8.7310595238095239</v>
      </c>
      <c r="X346" s="6">
        <f t="shared" si="169"/>
        <v>0</v>
      </c>
      <c r="Y346" s="6">
        <f t="shared" si="188"/>
        <v>1.4591398809523817</v>
      </c>
      <c r="Z346" s="6">
        <f t="shared" si="170"/>
        <v>8.7310595238095239</v>
      </c>
      <c r="AA346" s="4">
        <f t="shared" si="171"/>
        <v>1.6666666666666665</v>
      </c>
      <c r="AB346" s="44">
        <f t="shared" si="172"/>
        <v>2</v>
      </c>
      <c r="AC346" s="6">
        <f t="shared" si="173"/>
        <v>0.20833333333333331</v>
      </c>
      <c r="AD346" s="4">
        <f t="shared" si="189"/>
        <v>0</v>
      </c>
      <c r="AF346" s="4">
        <f t="shared" si="174"/>
        <v>0</v>
      </c>
      <c r="AG346" s="4">
        <f t="shared" si="175"/>
        <v>0</v>
      </c>
      <c r="AH346" s="4">
        <f t="shared" si="190"/>
        <v>0</v>
      </c>
      <c r="AI346" s="4">
        <f t="shared" si="176"/>
        <v>1309151.4613095233</v>
      </c>
      <c r="AJ346" s="4">
        <f t="shared" si="177"/>
        <v>432847.13364107168</v>
      </c>
      <c r="AK346" s="4">
        <f t="shared" si="178"/>
        <v>456415.99999999994</v>
      </c>
      <c r="AL346" s="4">
        <f t="shared" si="179"/>
        <v>84000</v>
      </c>
      <c r="AM346" s="4">
        <f t="shared" si="180"/>
        <v>14949.208333333332</v>
      </c>
      <c r="AN346" s="4">
        <f t="shared" si="181"/>
        <v>34213.636363636368</v>
      </c>
      <c r="AO346" s="4">
        <f t="shared" si="182"/>
        <v>201607.79999999996</v>
      </c>
      <c r="AP346" s="4">
        <v>0</v>
      </c>
      <c r="AQ346" s="4">
        <v>0</v>
      </c>
      <c r="AR346" s="4">
        <f t="shared" si="183"/>
        <v>0</v>
      </c>
      <c r="AS346" s="4">
        <f t="shared" si="191"/>
        <v>2533185.2396475645</v>
      </c>
      <c r="AT346" s="4">
        <v>0</v>
      </c>
      <c r="AU346" s="4">
        <f t="shared" si="192"/>
        <v>2533185.2396475645</v>
      </c>
      <c r="AV346" s="18">
        <f t="shared" si="193"/>
        <v>1</v>
      </c>
      <c r="AW346" s="105"/>
      <c r="AX346" s="103"/>
      <c r="AY346" s="107">
        <f t="shared" si="184"/>
        <v>2533185.2396475645</v>
      </c>
      <c r="AZ346" s="7"/>
      <c r="BA346" s="7"/>
      <c r="BB346" s="7"/>
      <c r="BC346" s="7"/>
      <c r="BD346" s="7"/>
      <c r="BE346" s="7"/>
      <c r="BF346" s="7"/>
    </row>
    <row r="347" spans="1:58" x14ac:dyDescent="0.25">
      <c r="A347" s="22" t="s">
        <v>589</v>
      </c>
      <c r="B347" s="23">
        <v>17</v>
      </c>
      <c r="C347" s="22" t="s">
        <v>1844</v>
      </c>
      <c r="D347" s="48">
        <v>170000095</v>
      </c>
      <c r="E347" s="22" t="s">
        <v>856</v>
      </c>
      <c r="F347" s="22" t="s">
        <v>1504</v>
      </c>
      <c r="I347" s="1" t="s">
        <v>485</v>
      </c>
      <c r="J347" s="33">
        <v>12039</v>
      </c>
      <c r="K347" s="33">
        <f t="shared" si="185"/>
        <v>9041.2901314331175</v>
      </c>
      <c r="L347" s="33">
        <v>464</v>
      </c>
      <c r="M347" s="33">
        <f t="shared" si="186"/>
        <v>1</v>
      </c>
      <c r="N347" s="32">
        <v>0</v>
      </c>
      <c r="O347" s="33" t="s">
        <v>11</v>
      </c>
      <c r="P347" s="33" t="str">
        <f t="shared" si="162"/>
        <v>Faible activité</v>
      </c>
      <c r="Q347" s="36">
        <f t="shared" si="163"/>
        <v>1.0654166666666667</v>
      </c>
      <c r="R347" s="6">
        <f t="shared" si="164"/>
        <v>2</v>
      </c>
      <c r="S347" s="6">
        <f t="shared" si="165"/>
        <v>0</v>
      </c>
      <c r="T347" s="6">
        <f t="shared" si="187"/>
        <v>0.93458333333333332</v>
      </c>
      <c r="U347" s="6">
        <f t="shared" si="166"/>
        <v>2</v>
      </c>
      <c r="V347" s="6">
        <f t="shared" si="167"/>
        <v>1.6123660714285715</v>
      </c>
      <c r="W347" s="6">
        <f t="shared" si="168"/>
        <v>2.1431011904761905</v>
      </c>
      <c r="X347" s="6">
        <f t="shared" si="169"/>
        <v>0</v>
      </c>
      <c r="Y347" s="6">
        <f t="shared" si="188"/>
        <v>0.53073511904761905</v>
      </c>
      <c r="Z347" s="6">
        <f t="shared" si="170"/>
        <v>2.1431011904761905</v>
      </c>
      <c r="AA347" s="4">
        <f t="shared" si="171"/>
        <v>1</v>
      </c>
      <c r="AB347" s="44">
        <f t="shared" si="172"/>
        <v>1</v>
      </c>
      <c r="AC347" s="6">
        <f t="shared" si="173"/>
        <v>0.125</v>
      </c>
      <c r="AD347" s="4">
        <f t="shared" si="189"/>
        <v>0</v>
      </c>
      <c r="AF347" s="4">
        <f t="shared" si="174"/>
        <v>0</v>
      </c>
      <c r="AG347" s="4">
        <f t="shared" si="175"/>
        <v>-100000</v>
      </c>
      <c r="AH347" s="4">
        <f t="shared" si="190"/>
        <v>-100000</v>
      </c>
      <c r="AI347" s="4">
        <f t="shared" si="176"/>
        <v>563554.16666666663</v>
      </c>
      <c r="AJ347" s="4">
        <f t="shared" si="177"/>
        <v>157440.13168392857</v>
      </c>
      <c r="AK347" s="4">
        <f t="shared" si="178"/>
        <v>273849.59999999998</v>
      </c>
      <c r="AL347" s="4">
        <f t="shared" si="179"/>
        <v>42000</v>
      </c>
      <c r="AM347" s="4">
        <f t="shared" si="180"/>
        <v>8969.5249999999996</v>
      </c>
      <c r="AN347" s="4">
        <f t="shared" si="181"/>
        <v>5483.636363636364</v>
      </c>
      <c r="AO347" s="4">
        <f t="shared" si="182"/>
        <v>0</v>
      </c>
      <c r="AP347" s="4">
        <v>0</v>
      </c>
      <c r="AQ347" s="4">
        <v>0</v>
      </c>
      <c r="AR347" s="4">
        <f t="shared" si="183"/>
        <v>0</v>
      </c>
      <c r="AS347" s="4">
        <f t="shared" si="191"/>
        <v>1051297.0597142316</v>
      </c>
      <c r="AT347" s="4">
        <v>0</v>
      </c>
      <c r="AU347" s="4">
        <f t="shared" si="192"/>
        <v>1051297.0597142316</v>
      </c>
      <c r="AV347" s="18">
        <f t="shared" si="193"/>
        <v>1</v>
      </c>
      <c r="AW347" s="105"/>
      <c r="AX347" s="103"/>
      <c r="AY347" s="107">
        <f t="shared" si="184"/>
        <v>1051297.0597142316</v>
      </c>
      <c r="AZ347" s="7"/>
      <c r="BA347" s="7"/>
      <c r="BB347" s="7"/>
      <c r="BC347" s="7"/>
      <c r="BD347" s="7"/>
      <c r="BE347" s="7"/>
      <c r="BF347" s="7"/>
    </row>
    <row r="348" spans="1:58" x14ac:dyDescent="0.25">
      <c r="A348" s="22" t="s">
        <v>589</v>
      </c>
      <c r="B348" s="23">
        <v>17</v>
      </c>
      <c r="C348" s="22" t="s">
        <v>1845</v>
      </c>
      <c r="D348" s="48">
        <v>170000103</v>
      </c>
      <c r="E348" s="22" t="s">
        <v>858</v>
      </c>
      <c r="F348" s="22" t="s">
        <v>1504</v>
      </c>
      <c r="I348" s="1" t="s">
        <v>484</v>
      </c>
      <c r="J348" s="33">
        <v>31937</v>
      </c>
      <c r="K348" s="33">
        <f t="shared" si="185"/>
        <v>23984.690001460211</v>
      </c>
      <c r="L348" s="33">
        <v>1597</v>
      </c>
      <c r="M348" s="33">
        <f t="shared" si="186"/>
        <v>1</v>
      </c>
      <c r="N348" s="32">
        <v>0</v>
      </c>
      <c r="O348" s="33" t="s">
        <v>11</v>
      </c>
      <c r="P348" s="33" t="str">
        <f t="shared" si="162"/>
        <v/>
      </c>
      <c r="Q348" s="36">
        <f t="shared" si="163"/>
        <v>2.2498214285714289</v>
      </c>
      <c r="R348" s="6">
        <f t="shared" si="164"/>
        <v>3.4599285119047614</v>
      </c>
      <c r="S348" s="6">
        <f t="shared" si="165"/>
        <v>0</v>
      </c>
      <c r="T348" s="6">
        <f t="shared" si="187"/>
        <v>1.2101070833333325</v>
      </c>
      <c r="U348" s="6">
        <f t="shared" si="166"/>
        <v>3.4599285119047614</v>
      </c>
      <c r="V348" s="6">
        <f t="shared" si="167"/>
        <v>4.2772767857142853</v>
      </c>
      <c r="W348" s="6">
        <f t="shared" si="168"/>
        <v>5.2364761904761901</v>
      </c>
      <c r="X348" s="6">
        <f t="shared" si="169"/>
        <v>0</v>
      </c>
      <c r="Y348" s="6">
        <f t="shared" si="188"/>
        <v>0.95919940476190479</v>
      </c>
      <c r="Z348" s="6">
        <f t="shared" si="170"/>
        <v>5.2364761904761901</v>
      </c>
      <c r="AA348" s="4">
        <f t="shared" si="171"/>
        <v>1</v>
      </c>
      <c r="AB348" s="44">
        <f t="shared" si="172"/>
        <v>1</v>
      </c>
      <c r="AC348" s="6">
        <f t="shared" si="173"/>
        <v>0.125</v>
      </c>
      <c r="AD348" s="4">
        <f t="shared" si="189"/>
        <v>0</v>
      </c>
      <c r="AF348" s="4">
        <f t="shared" si="174"/>
        <v>0</v>
      </c>
      <c r="AG348" s="4">
        <f t="shared" si="175"/>
        <v>0</v>
      </c>
      <c r="AH348" s="4">
        <f t="shared" si="190"/>
        <v>0</v>
      </c>
      <c r="AI348" s="4">
        <f t="shared" si="176"/>
        <v>859176.02916666609</v>
      </c>
      <c r="AJ348" s="4">
        <f t="shared" si="177"/>
        <v>284542.09110535716</v>
      </c>
      <c r="AK348" s="4">
        <f t="shared" si="178"/>
        <v>273849.59999999998</v>
      </c>
      <c r="AL348" s="4">
        <f t="shared" si="179"/>
        <v>42000</v>
      </c>
      <c r="AM348" s="4">
        <f t="shared" si="180"/>
        <v>8969.5249999999996</v>
      </c>
      <c r="AN348" s="4">
        <f t="shared" si="181"/>
        <v>18873.636363636364</v>
      </c>
      <c r="AO348" s="4">
        <f t="shared" si="182"/>
        <v>0</v>
      </c>
      <c r="AP348" s="4">
        <v>0</v>
      </c>
      <c r="AQ348" s="4">
        <v>0</v>
      </c>
      <c r="AR348" s="4">
        <f t="shared" si="183"/>
        <v>0</v>
      </c>
      <c r="AS348" s="4">
        <f t="shared" si="191"/>
        <v>1487410.8816356596</v>
      </c>
      <c r="AT348" s="4">
        <v>0</v>
      </c>
      <c r="AU348" s="4">
        <f t="shared" si="192"/>
        <v>1487410.8816356596</v>
      </c>
      <c r="AV348" s="18">
        <f t="shared" si="193"/>
        <v>1</v>
      </c>
      <c r="AW348" s="105"/>
      <c r="AX348" s="103"/>
      <c r="AY348" s="107">
        <f t="shared" si="184"/>
        <v>1487410.8816356596</v>
      </c>
      <c r="AZ348" s="7"/>
      <c r="BA348" s="7"/>
      <c r="BB348" s="7"/>
      <c r="BC348" s="7"/>
      <c r="BD348" s="7"/>
      <c r="BE348" s="7"/>
      <c r="BF348" s="7"/>
    </row>
    <row r="349" spans="1:58" x14ac:dyDescent="0.25">
      <c r="A349" s="22" t="s">
        <v>589</v>
      </c>
      <c r="B349" s="23">
        <v>17</v>
      </c>
      <c r="C349" s="22" t="s">
        <v>1846</v>
      </c>
      <c r="D349" s="48">
        <v>170000129</v>
      </c>
      <c r="E349" s="22" t="s">
        <v>1847</v>
      </c>
      <c r="F349" s="22" t="s">
        <v>1504</v>
      </c>
      <c r="I349" s="1" t="s">
        <v>1510</v>
      </c>
      <c r="J349" s="33">
        <v>0</v>
      </c>
      <c r="K349" s="33">
        <f t="shared" si="185"/>
        <v>0</v>
      </c>
      <c r="L349" s="33">
        <v>0</v>
      </c>
      <c r="M349" s="33">
        <f t="shared" si="186"/>
        <v>0</v>
      </c>
      <c r="N349" s="5">
        <v>0</v>
      </c>
      <c r="O349" s="1" t="s">
        <v>1510</v>
      </c>
      <c r="P349" s="33" t="str">
        <f t="shared" si="162"/>
        <v/>
      </c>
      <c r="Q349" s="36">
        <f t="shared" si="163"/>
        <v>0</v>
      </c>
      <c r="R349" s="6">
        <f t="shared" si="164"/>
        <v>0</v>
      </c>
      <c r="S349" s="6">
        <f t="shared" si="165"/>
        <v>0</v>
      </c>
      <c r="T349" s="6">
        <f t="shared" si="187"/>
        <v>0</v>
      </c>
      <c r="U349" s="6">
        <f t="shared" si="166"/>
        <v>0</v>
      </c>
      <c r="V349" s="6">
        <f t="shared" si="167"/>
        <v>0</v>
      </c>
      <c r="W349" s="6">
        <f t="shared" si="168"/>
        <v>0</v>
      </c>
      <c r="X349" s="6">
        <f t="shared" si="169"/>
        <v>0</v>
      </c>
      <c r="Y349" s="6">
        <f t="shared" si="188"/>
        <v>0</v>
      </c>
      <c r="Z349" s="6">
        <f t="shared" si="170"/>
        <v>0</v>
      </c>
      <c r="AA349" s="4">
        <f t="shared" si="171"/>
        <v>0</v>
      </c>
      <c r="AB349" s="44">
        <f t="shared" si="172"/>
        <v>0</v>
      </c>
      <c r="AC349" s="6">
        <f t="shared" si="173"/>
        <v>0</v>
      </c>
      <c r="AD349" s="4">
        <f t="shared" si="189"/>
        <v>0</v>
      </c>
      <c r="AF349" s="4">
        <f t="shared" si="174"/>
        <v>0</v>
      </c>
      <c r="AG349" s="4">
        <f t="shared" si="175"/>
        <v>0</v>
      </c>
      <c r="AH349" s="4">
        <f t="shared" si="190"/>
        <v>0</v>
      </c>
      <c r="AI349" s="4">
        <f t="shared" si="176"/>
        <v>0</v>
      </c>
      <c r="AJ349" s="4">
        <f t="shared" si="177"/>
        <v>0</v>
      </c>
      <c r="AK349" s="4">
        <f t="shared" si="178"/>
        <v>0</v>
      </c>
      <c r="AL349" s="4">
        <f t="shared" si="179"/>
        <v>0</v>
      </c>
      <c r="AM349" s="4">
        <f t="shared" si="180"/>
        <v>0</v>
      </c>
      <c r="AN349" s="4">
        <f t="shared" si="181"/>
        <v>0</v>
      </c>
      <c r="AO349" s="4">
        <f t="shared" si="182"/>
        <v>0</v>
      </c>
      <c r="AP349" s="4">
        <v>0</v>
      </c>
      <c r="AQ349" s="4">
        <v>0</v>
      </c>
      <c r="AR349" s="4">
        <f t="shared" si="183"/>
        <v>0</v>
      </c>
      <c r="AS349" s="4">
        <f t="shared" si="191"/>
        <v>0</v>
      </c>
      <c r="AT349" s="4">
        <v>0</v>
      </c>
      <c r="AU349" s="4">
        <f t="shared" si="192"/>
        <v>0</v>
      </c>
      <c r="AV349" s="18">
        <f t="shared" si="193"/>
        <v>0</v>
      </c>
      <c r="AW349" s="105"/>
      <c r="AX349" s="103"/>
      <c r="AY349" s="107">
        <f t="shared" si="184"/>
        <v>0</v>
      </c>
      <c r="AZ349" s="7"/>
      <c r="BA349" s="7"/>
      <c r="BB349" s="7"/>
      <c r="BC349" s="7"/>
      <c r="BD349" s="7"/>
      <c r="BE349" s="7"/>
      <c r="BF349" s="7"/>
    </row>
    <row r="350" spans="1:58" x14ac:dyDescent="0.25">
      <c r="A350" s="22" t="s">
        <v>589</v>
      </c>
      <c r="B350" s="23">
        <v>17</v>
      </c>
      <c r="C350" s="22" t="s">
        <v>1848</v>
      </c>
      <c r="D350" s="48">
        <v>170000152</v>
      </c>
      <c r="E350" s="22" t="s">
        <v>860</v>
      </c>
      <c r="F350" s="22" t="s">
        <v>1504</v>
      </c>
      <c r="I350" s="1" t="s">
        <v>483</v>
      </c>
      <c r="J350" s="33">
        <v>29121</v>
      </c>
      <c r="K350" s="33">
        <f t="shared" si="185"/>
        <v>21869.873736810685</v>
      </c>
      <c r="L350" s="33">
        <v>855</v>
      </c>
      <c r="M350" s="33">
        <f t="shared" si="186"/>
        <v>1</v>
      </c>
      <c r="N350" s="32">
        <v>0</v>
      </c>
      <c r="O350" s="33" t="s">
        <v>11</v>
      </c>
      <c r="P350" s="33" t="str">
        <f t="shared" si="162"/>
        <v/>
      </c>
      <c r="Q350" s="36">
        <f t="shared" si="163"/>
        <v>2.0822023809523809</v>
      </c>
      <c r="R350" s="6">
        <f t="shared" si="164"/>
        <v>2.9715419642857142</v>
      </c>
      <c r="S350" s="6">
        <f t="shared" si="165"/>
        <v>0</v>
      </c>
      <c r="T350" s="6">
        <f t="shared" si="187"/>
        <v>0.88933958333333329</v>
      </c>
      <c r="U350" s="6">
        <f t="shared" si="166"/>
        <v>2.9715419642857142</v>
      </c>
      <c r="V350" s="6">
        <f t="shared" si="167"/>
        <v>3.9001339285714285</v>
      </c>
      <c r="W350" s="6">
        <f t="shared" si="168"/>
        <v>4.3659166666666662</v>
      </c>
      <c r="X350" s="6">
        <f t="shared" si="169"/>
        <v>0</v>
      </c>
      <c r="Y350" s="6">
        <f t="shared" si="188"/>
        <v>0.46578273809523774</v>
      </c>
      <c r="Z350" s="6">
        <f t="shared" si="170"/>
        <v>4.3659166666666662</v>
      </c>
      <c r="AA350" s="4">
        <f t="shared" si="171"/>
        <v>1</v>
      </c>
      <c r="AB350" s="44">
        <f t="shared" si="172"/>
        <v>1</v>
      </c>
      <c r="AC350" s="6">
        <f t="shared" si="173"/>
        <v>0.125</v>
      </c>
      <c r="AD350" s="4">
        <f t="shared" si="189"/>
        <v>0</v>
      </c>
      <c r="AF350" s="4">
        <f t="shared" si="174"/>
        <v>0</v>
      </c>
      <c r="AG350" s="4">
        <f t="shared" si="175"/>
        <v>0</v>
      </c>
      <c r="AH350" s="4">
        <f t="shared" si="190"/>
        <v>0</v>
      </c>
      <c r="AI350" s="4">
        <f t="shared" si="176"/>
        <v>631431.10416666663</v>
      </c>
      <c r="AJ350" s="4">
        <f t="shared" si="177"/>
        <v>138172.30665535704</v>
      </c>
      <c r="AK350" s="4">
        <f t="shared" si="178"/>
        <v>273849.59999999998</v>
      </c>
      <c r="AL350" s="4">
        <f t="shared" si="179"/>
        <v>42000</v>
      </c>
      <c r="AM350" s="4">
        <f t="shared" si="180"/>
        <v>8969.5249999999996</v>
      </c>
      <c r="AN350" s="4">
        <f t="shared" si="181"/>
        <v>10104.545454545454</v>
      </c>
      <c r="AO350" s="4">
        <f t="shared" si="182"/>
        <v>0</v>
      </c>
      <c r="AP350" s="4">
        <v>0</v>
      </c>
      <c r="AQ350" s="4">
        <v>0</v>
      </c>
      <c r="AR350" s="4">
        <f t="shared" si="183"/>
        <v>0</v>
      </c>
      <c r="AS350" s="4">
        <f t="shared" si="191"/>
        <v>1104527.081276569</v>
      </c>
      <c r="AT350" s="4">
        <v>0</v>
      </c>
      <c r="AU350" s="4">
        <f t="shared" si="192"/>
        <v>1104527.081276569</v>
      </c>
      <c r="AV350" s="18">
        <f t="shared" si="193"/>
        <v>1</v>
      </c>
      <c r="AW350" s="105"/>
      <c r="AX350" s="103"/>
      <c r="AY350" s="107">
        <f t="shared" si="184"/>
        <v>1104527.081276569</v>
      </c>
      <c r="AZ350" s="7"/>
      <c r="BA350" s="7"/>
      <c r="BB350" s="7"/>
      <c r="BC350" s="7"/>
      <c r="BD350" s="7"/>
      <c r="BE350" s="7"/>
      <c r="BF350" s="7"/>
    </row>
    <row r="351" spans="1:58" x14ac:dyDescent="0.25">
      <c r="A351" s="22" t="s">
        <v>589</v>
      </c>
      <c r="B351" s="23">
        <v>17</v>
      </c>
      <c r="C351" s="22" t="s">
        <v>1849</v>
      </c>
      <c r="D351" s="48">
        <v>170022065</v>
      </c>
      <c r="E351" s="22" t="s">
        <v>850</v>
      </c>
      <c r="F351" s="22" t="s">
        <v>1504</v>
      </c>
      <c r="I351" s="1" t="s">
        <v>488</v>
      </c>
      <c r="J351" s="33">
        <v>19528</v>
      </c>
      <c r="K351" s="33">
        <f t="shared" si="185"/>
        <v>14665.52983525425</v>
      </c>
      <c r="L351" s="33">
        <v>806</v>
      </c>
      <c r="M351" s="33">
        <f t="shared" si="186"/>
        <v>1</v>
      </c>
      <c r="N351" s="32">
        <v>0</v>
      </c>
      <c r="O351" s="33" t="s">
        <v>11</v>
      </c>
      <c r="P351" s="33" t="str">
        <f t="shared" si="162"/>
        <v/>
      </c>
      <c r="Q351" s="36">
        <f t="shared" si="163"/>
        <v>1.5111904761904762</v>
      </c>
      <c r="R351" s="6">
        <f t="shared" si="164"/>
        <v>2.3401513095238093</v>
      </c>
      <c r="S351" s="6">
        <f t="shared" si="165"/>
        <v>0</v>
      </c>
      <c r="T351" s="6">
        <f t="shared" si="187"/>
        <v>0.82896083333333315</v>
      </c>
      <c r="U351" s="6">
        <f t="shared" si="166"/>
        <v>2.3401513095238093</v>
      </c>
      <c r="V351" s="6">
        <f t="shared" si="167"/>
        <v>2.6153571428571429</v>
      </c>
      <c r="W351" s="6">
        <f t="shared" si="168"/>
        <v>3.2445357142857141</v>
      </c>
      <c r="X351" s="6">
        <f t="shared" si="169"/>
        <v>0</v>
      </c>
      <c r="Y351" s="6">
        <f t="shared" si="188"/>
        <v>0.62917857142857114</v>
      </c>
      <c r="Z351" s="6">
        <f t="shared" si="170"/>
        <v>3.2445357142857141</v>
      </c>
      <c r="AA351" s="4">
        <f t="shared" si="171"/>
        <v>1</v>
      </c>
      <c r="AB351" s="44">
        <f t="shared" si="172"/>
        <v>1</v>
      </c>
      <c r="AC351" s="6">
        <f t="shared" si="173"/>
        <v>0.125</v>
      </c>
      <c r="AD351" s="4">
        <f t="shared" si="189"/>
        <v>0</v>
      </c>
      <c r="AF351" s="4">
        <f t="shared" si="174"/>
        <v>0</v>
      </c>
      <c r="AG351" s="4">
        <f t="shared" si="175"/>
        <v>0</v>
      </c>
      <c r="AH351" s="4">
        <f t="shared" si="190"/>
        <v>0</v>
      </c>
      <c r="AI351" s="4">
        <f t="shared" si="176"/>
        <v>588562.19166666653</v>
      </c>
      <c r="AJ351" s="4">
        <f t="shared" si="177"/>
        <v>186642.92899285708</v>
      </c>
      <c r="AK351" s="4">
        <f t="shared" si="178"/>
        <v>273849.59999999998</v>
      </c>
      <c r="AL351" s="4">
        <f t="shared" si="179"/>
        <v>42000</v>
      </c>
      <c r="AM351" s="4">
        <f t="shared" si="180"/>
        <v>8969.5249999999996</v>
      </c>
      <c r="AN351" s="4">
        <f t="shared" si="181"/>
        <v>9525.454545454546</v>
      </c>
      <c r="AO351" s="4">
        <f t="shared" si="182"/>
        <v>0</v>
      </c>
      <c r="AP351" s="4">
        <v>0</v>
      </c>
      <c r="AQ351" s="4">
        <v>0</v>
      </c>
      <c r="AR351" s="4">
        <f t="shared" si="183"/>
        <v>0</v>
      </c>
      <c r="AS351" s="4">
        <f t="shared" si="191"/>
        <v>1109549.7002049782</v>
      </c>
      <c r="AT351" s="4">
        <v>0</v>
      </c>
      <c r="AU351" s="4">
        <f t="shared" si="192"/>
        <v>1109549.7002049782</v>
      </c>
      <c r="AV351" s="18">
        <f t="shared" si="193"/>
        <v>1</v>
      </c>
      <c r="AW351" s="105"/>
      <c r="AX351" s="103"/>
      <c r="AY351" s="107">
        <f t="shared" si="184"/>
        <v>1109549.7002049782</v>
      </c>
      <c r="AZ351" s="7"/>
      <c r="BA351" s="7"/>
      <c r="BB351" s="7"/>
      <c r="BC351" s="7"/>
      <c r="BD351" s="7"/>
      <c r="BE351" s="7"/>
      <c r="BF351" s="7"/>
    </row>
    <row r="352" spans="1:58" x14ac:dyDescent="0.25">
      <c r="A352" s="22" t="s">
        <v>589</v>
      </c>
      <c r="B352" s="23">
        <v>17</v>
      </c>
      <c r="C352" s="22" t="s">
        <v>1850</v>
      </c>
      <c r="D352" s="48">
        <v>170022818</v>
      </c>
      <c r="E352" s="22" t="s">
        <v>850</v>
      </c>
      <c r="F352" s="22" t="s">
        <v>1559</v>
      </c>
      <c r="I352" s="1" t="s">
        <v>488</v>
      </c>
      <c r="J352" s="33">
        <v>4085</v>
      </c>
      <c r="K352" s="33">
        <f t="shared" si="185"/>
        <v>3067.83538391098</v>
      </c>
      <c r="L352" s="33">
        <v>0</v>
      </c>
      <c r="M352" s="33">
        <f t="shared" si="186"/>
        <v>1</v>
      </c>
      <c r="N352" s="32">
        <v>0</v>
      </c>
      <c r="O352" s="33" t="s">
        <v>16</v>
      </c>
      <c r="P352" s="33" t="str">
        <f t="shared" si="162"/>
        <v>Faible activité</v>
      </c>
      <c r="Q352" s="36">
        <f t="shared" si="163"/>
        <v>1</v>
      </c>
      <c r="R352" s="6">
        <f t="shared" si="164"/>
        <v>0</v>
      </c>
      <c r="S352" s="6">
        <f t="shared" si="165"/>
        <v>0</v>
      </c>
      <c r="T352" s="6">
        <f t="shared" si="187"/>
        <v>0</v>
      </c>
      <c r="U352" s="6">
        <f t="shared" si="166"/>
        <v>1</v>
      </c>
      <c r="V352" s="6">
        <f t="shared" si="167"/>
        <v>1</v>
      </c>
      <c r="W352" s="6">
        <f t="shared" si="168"/>
        <v>0</v>
      </c>
      <c r="X352" s="6">
        <f t="shared" si="169"/>
        <v>0</v>
      </c>
      <c r="Y352" s="6">
        <f t="shared" si="188"/>
        <v>0</v>
      </c>
      <c r="Z352" s="6">
        <f t="shared" si="170"/>
        <v>1</v>
      </c>
      <c r="AA352" s="4">
        <f t="shared" si="171"/>
        <v>0</v>
      </c>
      <c r="AB352" s="44">
        <f t="shared" si="172"/>
        <v>0</v>
      </c>
      <c r="AC352" s="6">
        <f t="shared" si="173"/>
        <v>0</v>
      </c>
      <c r="AD352" s="4">
        <f t="shared" si="189"/>
        <v>0</v>
      </c>
      <c r="AF352" s="4">
        <f t="shared" si="174"/>
        <v>0</v>
      </c>
      <c r="AG352" s="4">
        <f t="shared" si="175"/>
        <v>0</v>
      </c>
      <c r="AH352" s="4">
        <f t="shared" si="190"/>
        <v>0</v>
      </c>
      <c r="AI352" s="4">
        <f t="shared" si="176"/>
        <v>0</v>
      </c>
      <c r="AJ352" s="4">
        <f t="shared" si="177"/>
        <v>0</v>
      </c>
      <c r="AK352" s="4">
        <f t="shared" si="178"/>
        <v>0</v>
      </c>
      <c r="AL352" s="4">
        <f t="shared" si="179"/>
        <v>0</v>
      </c>
      <c r="AM352" s="4">
        <f t="shared" si="180"/>
        <v>0</v>
      </c>
      <c r="AN352" s="4">
        <f t="shared" si="181"/>
        <v>0</v>
      </c>
      <c r="AO352" s="4">
        <f t="shared" si="182"/>
        <v>0</v>
      </c>
      <c r="AP352" s="4">
        <v>0</v>
      </c>
      <c r="AQ352" s="4">
        <v>0</v>
      </c>
      <c r="AR352" s="4">
        <f t="shared" si="183"/>
        <v>0</v>
      </c>
      <c r="AS352" s="4">
        <f t="shared" si="191"/>
        <v>0</v>
      </c>
      <c r="AT352" s="4">
        <v>0</v>
      </c>
      <c r="AU352" s="4">
        <f t="shared" si="192"/>
        <v>0</v>
      </c>
      <c r="AV352" s="18">
        <f t="shared" si="193"/>
        <v>0</v>
      </c>
      <c r="AW352" s="105"/>
      <c r="AX352" s="103"/>
      <c r="AY352" s="107">
        <f t="shared" si="184"/>
        <v>0</v>
      </c>
      <c r="AZ352" s="7"/>
      <c r="BA352" s="7"/>
      <c r="BB352" s="7"/>
      <c r="BC352" s="7"/>
      <c r="BD352" s="7"/>
      <c r="BE352" s="7"/>
      <c r="BF352" s="7"/>
    </row>
    <row r="353" spans="1:58" x14ac:dyDescent="0.25">
      <c r="A353" s="22" t="s">
        <v>589</v>
      </c>
      <c r="B353" s="23">
        <v>17</v>
      </c>
      <c r="C353" s="22" t="s">
        <v>1851</v>
      </c>
      <c r="D353" s="48">
        <v>170022826</v>
      </c>
      <c r="E353" s="22" t="s">
        <v>850</v>
      </c>
      <c r="F353" s="22" t="s">
        <v>1559</v>
      </c>
      <c r="I353" s="1" t="s">
        <v>488</v>
      </c>
      <c r="J353" s="33">
        <v>10067</v>
      </c>
      <c r="K353" s="33">
        <f t="shared" si="185"/>
        <v>7560.3179461032641</v>
      </c>
      <c r="L353" s="33">
        <v>0</v>
      </c>
      <c r="M353" s="33">
        <f t="shared" si="186"/>
        <v>1</v>
      </c>
      <c r="N353" s="32">
        <v>0</v>
      </c>
      <c r="O353" s="33" t="s">
        <v>16</v>
      </c>
      <c r="P353" s="33" t="str">
        <f t="shared" si="162"/>
        <v>Faible activité</v>
      </c>
      <c r="Q353" s="36">
        <f t="shared" si="163"/>
        <v>1</v>
      </c>
      <c r="R353" s="6">
        <f t="shared" si="164"/>
        <v>0</v>
      </c>
      <c r="S353" s="6">
        <f t="shared" si="165"/>
        <v>0</v>
      </c>
      <c r="T353" s="6">
        <f t="shared" si="187"/>
        <v>0</v>
      </c>
      <c r="U353" s="6">
        <f t="shared" si="166"/>
        <v>1</v>
      </c>
      <c r="V353" s="6">
        <f t="shared" si="167"/>
        <v>1.3482589285714286</v>
      </c>
      <c r="W353" s="6">
        <f t="shared" si="168"/>
        <v>0</v>
      </c>
      <c r="X353" s="6">
        <f t="shared" si="169"/>
        <v>0</v>
      </c>
      <c r="Y353" s="6">
        <f t="shared" si="188"/>
        <v>0</v>
      </c>
      <c r="Z353" s="6">
        <f t="shared" si="170"/>
        <v>1.3482589285714286</v>
      </c>
      <c r="AA353" s="4">
        <f t="shared" si="171"/>
        <v>0</v>
      </c>
      <c r="AB353" s="44">
        <f t="shared" si="172"/>
        <v>0</v>
      </c>
      <c r="AC353" s="6">
        <f t="shared" si="173"/>
        <v>0</v>
      </c>
      <c r="AD353" s="4">
        <f t="shared" si="189"/>
        <v>0</v>
      </c>
      <c r="AF353" s="4">
        <f t="shared" si="174"/>
        <v>0</v>
      </c>
      <c r="AG353" s="4">
        <f t="shared" si="175"/>
        <v>0</v>
      </c>
      <c r="AH353" s="4">
        <f t="shared" si="190"/>
        <v>0</v>
      </c>
      <c r="AI353" s="4">
        <f t="shared" si="176"/>
        <v>0</v>
      </c>
      <c r="AJ353" s="4">
        <f t="shared" si="177"/>
        <v>0</v>
      </c>
      <c r="AK353" s="4">
        <f t="shared" si="178"/>
        <v>0</v>
      </c>
      <c r="AL353" s="4">
        <f t="shared" si="179"/>
        <v>0</v>
      </c>
      <c r="AM353" s="4">
        <f t="shared" si="180"/>
        <v>0</v>
      </c>
      <c r="AN353" s="4">
        <f t="shared" si="181"/>
        <v>0</v>
      </c>
      <c r="AO353" s="4">
        <f t="shared" si="182"/>
        <v>0</v>
      </c>
      <c r="AP353" s="4">
        <v>0</v>
      </c>
      <c r="AQ353" s="4">
        <v>0</v>
      </c>
      <c r="AR353" s="4">
        <f t="shared" si="183"/>
        <v>0</v>
      </c>
      <c r="AS353" s="4">
        <f t="shared" si="191"/>
        <v>0</v>
      </c>
      <c r="AT353" s="4">
        <v>0</v>
      </c>
      <c r="AU353" s="4">
        <f t="shared" si="192"/>
        <v>0</v>
      </c>
      <c r="AV353" s="18">
        <f t="shared" si="193"/>
        <v>0</v>
      </c>
      <c r="AW353" s="105"/>
      <c r="AX353" s="103"/>
      <c r="AY353" s="107">
        <f t="shared" si="184"/>
        <v>0</v>
      </c>
      <c r="AZ353" s="7"/>
      <c r="BA353" s="7"/>
      <c r="BB353" s="7"/>
      <c r="BC353" s="7"/>
      <c r="BD353" s="7"/>
      <c r="BE353" s="7"/>
      <c r="BF353" s="7"/>
    </row>
    <row r="354" spans="1:58" x14ac:dyDescent="0.25">
      <c r="A354" s="22" t="s">
        <v>589</v>
      </c>
      <c r="B354" s="23">
        <v>79</v>
      </c>
      <c r="C354" s="22" t="s">
        <v>1852</v>
      </c>
      <c r="D354" s="48">
        <v>790000087</v>
      </c>
      <c r="E354" s="22" t="s">
        <v>1340</v>
      </c>
      <c r="F354" s="22" t="s">
        <v>1504</v>
      </c>
      <c r="I354" s="1" t="s">
        <v>126</v>
      </c>
      <c r="J354" s="33">
        <v>50215</v>
      </c>
      <c r="K354" s="33">
        <f t="shared" si="185"/>
        <v>37711.469719238645</v>
      </c>
      <c r="L354" s="33">
        <v>4246</v>
      </c>
      <c r="M354" s="33">
        <f t="shared" si="186"/>
        <v>1</v>
      </c>
      <c r="N354" s="32">
        <v>0</v>
      </c>
      <c r="O354" s="33" t="s">
        <v>11</v>
      </c>
      <c r="P354" s="33" t="str">
        <f t="shared" si="162"/>
        <v/>
      </c>
      <c r="Q354" s="36">
        <f t="shared" si="163"/>
        <v>3.3377976190476191</v>
      </c>
      <c r="R354" s="6">
        <f t="shared" si="164"/>
        <v>5.7273399999999999</v>
      </c>
      <c r="S354" s="6">
        <f t="shared" si="165"/>
        <v>0</v>
      </c>
      <c r="T354" s="6">
        <f t="shared" si="187"/>
        <v>2.3895423809523808</v>
      </c>
      <c r="U354" s="6">
        <f t="shared" si="166"/>
        <v>5.7273399999999999</v>
      </c>
      <c r="V354" s="6">
        <f t="shared" si="167"/>
        <v>6.7252232142857133</v>
      </c>
      <c r="W354" s="6">
        <f t="shared" si="168"/>
        <v>9.2746130952380952</v>
      </c>
      <c r="X354" s="6">
        <f t="shared" si="169"/>
        <v>0</v>
      </c>
      <c r="Y354" s="6">
        <f t="shared" si="188"/>
        <v>2.5493898809523818</v>
      </c>
      <c r="Z354" s="6">
        <f t="shared" si="170"/>
        <v>9.2746130952380952</v>
      </c>
      <c r="AA354" s="4">
        <f t="shared" si="171"/>
        <v>2.333333333333333</v>
      </c>
      <c r="AB354" s="44">
        <f t="shared" si="172"/>
        <v>3</v>
      </c>
      <c r="AC354" s="6">
        <f t="shared" si="173"/>
        <v>0.29166666666666663</v>
      </c>
      <c r="AD354" s="4">
        <f t="shared" si="189"/>
        <v>1</v>
      </c>
      <c r="AF354" s="4">
        <f t="shared" si="174"/>
        <v>0</v>
      </c>
      <c r="AG354" s="4">
        <f t="shared" si="175"/>
        <v>0</v>
      </c>
      <c r="AH354" s="4">
        <f t="shared" si="190"/>
        <v>0</v>
      </c>
      <c r="AI354" s="4">
        <f t="shared" si="176"/>
        <v>1696575.0904761904</v>
      </c>
      <c r="AJ354" s="4">
        <f t="shared" si="177"/>
        <v>756264.78099107172</v>
      </c>
      <c r="AK354" s="4">
        <f t="shared" si="178"/>
        <v>638982.39999999991</v>
      </c>
      <c r="AL354" s="4">
        <f t="shared" si="179"/>
        <v>126000</v>
      </c>
      <c r="AM354" s="4">
        <f t="shared" si="180"/>
        <v>20928.891666666663</v>
      </c>
      <c r="AN354" s="4">
        <f t="shared" si="181"/>
        <v>50180</v>
      </c>
      <c r="AO354" s="4">
        <f t="shared" si="182"/>
        <v>295691.43999999994</v>
      </c>
      <c r="AP354" s="4">
        <v>0</v>
      </c>
      <c r="AQ354" s="4">
        <v>0</v>
      </c>
      <c r="AR354" s="4">
        <f t="shared" si="183"/>
        <v>523860.88056901249</v>
      </c>
      <c r="AS354" s="4">
        <f t="shared" si="191"/>
        <v>4108483.4837029409</v>
      </c>
      <c r="AT354" s="4">
        <v>0</v>
      </c>
      <c r="AU354" s="4">
        <f t="shared" si="192"/>
        <v>4108483.4837029409</v>
      </c>
      <c r="AV354" s="18">
        <f t="shared" si="193"/>
        <v>1</v>
      </c>
      <c r="AW354" s="105"/>
      <c r="AX354" s="103"/>
      <c r="AY354" s="107">
        <f t="shared" si="184"/>
        <v>4108483.4837029409</v>
      </c>
      <c r="AZ354" s="7"/>
      <c r="BA354" s="7"/>
      <c r="BB354" s="7"/>
      <c r="BC354" s="7"/>
      <c r="BD354" s="7"/>
      <c r="BE354" s="7"/>
      <c r="BF354" s="7"/>
    </row>
    <row r="355" spans="1:58" x14ac:dyDescent="0.25">
      <c r="A355" s="22" t="s">
        <v>589</v>
      </c>
      <c r="B355" s="23">
        <v>79</v>
      </c>
      <c r="C355" s="22" t="s">
        <v>1853</v>
      </c>
      <c r="D355" s="48">
        <v>790000095</v>
      </c>
      <c r="E355" s="22" t="s">
        <v>1342</v>
      </c>
      <c r="F355" s="22" t="s">
        <v>1504</v>
      </c>
      <c r="I355" s="1" t="s">
        <v>124</v>
      </c>
      <c r="J355" s="33">
        <v>15737</v>
      </c>
      <c r="K355" s="33">
        <f t="shared" si="185"/>
        <v>11818.488478973584</v>
      </c>
      <c r="L355" s="33">
        <v>631</v>
      </c>
      <c r="M355" s="33">
        <f t="shared" si="186"/>
        <v>1</v>
      </c>
      <c r="N355" s="32">
        <v>0</v>
      </c>
      <c r="O355" s="33" t="s">
        <v>11</v>
      </c>
      <c r="P355" s="33" t="str">
        <f t="shared" si="162"/>
        <v>Faible activité</v>
      </c>
      <c r="Q355" s="36">
        <f t="shared" si="163"/>
        <v>1.2855357142857142</v>
      </c>
      <c r="R355" s="6">
        <f t="shared" si="164"/>
        <v>2.0258152976190478</v>
      </c>
      <c r="S355" s="6">
        <f t="shared" si="165"/>
        <v>0</v>
      </c>
      <c r="T355" s="6">
        <f t="shared" si="187"/>
        <v>0.74027958333333355</v>
      </c>
      <c r="U355" s="6">
        <f t="shared" si="166"/>
        <v>2.0258152976190478</v>
      </c>
      <c r="V355" s="6">
        <f t="shared" si="167"/>
        <v>2.1076339285714285</v>
      </c>
      <c r="W355" s="6">
        <f t="shared" si="168"/>
        <v>2.6855833333333332</v>
      </c>
      <c r="X355" s="6">
        <f t="shared" si="169"/>
        <v>0</v>
      </c>
      <c r="Y355" s="6">
        <f t="shared" si="188"/>
        <v>0.57794940476190471</v>
      </c>
      <c r="Z355" s="6">
        <f t="shared" si="170"/>
        <v>2.6855833333333332</v>
      </c>
      <c r="AA355" s="4">
        <f t="shared" si="171"/>
        <v>1</v>
      </c>
      <c r="AB355" s="44">
        <f t="shared" si="172"/>
        <v>1</v>
      </c>
      <c r="AC355" s="6">
        <f t="shared" si="173"/>
        <v>0.125</v>
      </c>
      <c r="AD355" s="4">
        <f t="shared" si="189"/>
        <v>0</v>
      </c>
      <c r="AF355" s="4">
        <f t="shared" si="174"/>
        <v>0</v>
      </c>
      <c r="AG355" s="4">
        <f t="shared" si="175"/>
        <v>-101290.76488095238</v>
      </c>
      <c r="AH355" s="4">
        <f t="shared" si="190"/>
        <v>-101290.76488095238</v>
      </c>
      <c r="AI355" s="4">
        <f t="shared" si="176"/>
        <v>424307.7392857144</v>
      </c>
      <c r="AJ355" s="4">
        <f t="shared" si="177"/>
        <v>171446.03235535714</v>
      </c>
      <c r="AK355" s="4">
        <f t="shared" si="178"/>
        <v>273849.59999999998</v>
      </c>
      <c r="AL355" s="4">
        <f t="shared" si="179"/>
        <v>42000</v>
      </c>
      <c r="AM355" s="4">
        <f t="shared" si="180"/>
        <v>8969.5249999999996</v>
      </c>
      <c r="AN355" s="4">
        <f t="shared" si="181"/>
        <v>7457.272727272727</v>
      </c>
      <c r="AO355" s="4">
        <f t="shared" si="182"/>
        <v>0</v>
      </c>
      <c r="AP355" s="4">
        <v>0</v>
      </c>
      <c r="AQ355" s="4">
        <v>0</v>
      </c>
      <c r="AR355" s="4">
        <f t="shared" si="183"/>
        <v>0</v>
      </c>
      <c r="AS355" s="4">
        <f t="shared" si="191"/>
        <v>928030.16936834424</v>
      </c>
      <c r="AT355" s="4">
        <v>0</v>
      </c>
      <c r="AU355" s="4">
        <f t="shared" si="192"/>
        <v>928030.16936834424</v>
      </c>
      <c r="AV355" s="18">
        <f t="shared" si="193"/>
        <v>1</v>
      </c>
      <c r="AW355" s="105"/>
      <c r="AX355" s="103"/>
      <c r="AY355" s="107">
        <f t="shared" si="184"/>
        <v>928030.16936834424</v>
      </c>
      <c r="AZ355" s="7"/>
      <c r="BA355" s="7"/>
      <c r="BB355" s="7"/>
      <c r="BC355" s="7"/>
      <c r="BD355" s="7"/>
      <c r="BE355" s="7"/>
      <c r="BF355" s="7"/>
    </row>
    <row r="356" spans="1:58" x14ac:dyDescent="0.25">
      <c r="A356" s="22" t="s">
        <v>589</v>
      </c>
      <c r="B356" s="23">
        <v>79</v>
      </c>
      <c r="C356" s="22" t="s">
        <v>1854</v>
      </c>
      <c r="D356" s="48">
        <v>790000103</v>
      </c>
      <c r="E356" s="22" t="s">
        <v>1342</v>
      </c>
      <c r="F356" s="22" t="s">
        <v>1504</v>
      </c>
      <c r="I356" s="1" t="s">
        <v>124</v>
      </c>
      <c r="J356" s="33">
        <v>12789</v>
      </c>
      <c r="K356" s="33">
        <f t="shared" si="185"/>
        <v>9604.5402019186095</v>
      </c>
      <c r="L356" s="33">
        <v>644</v>
      </c>
      <c r="M356" s="33">
        <f t="shared" si="186"/>
        <v>1</v>
      </c>
      <c r="N356" s="32">
        <v>0</v>
      </c>
      <c r="O356" s="33" t="s">
        <v>11</v>
      </c>
      <c r="P356" s="33" t="str">
        <f t="shared" si="162"/>
        <v>Faible activité</v>
      </c>
      <c r="Q356" s="36">
        <f t="shared" si="163"/>
        <v>1.1100595238095239</v>
      </c>
      <c r="R356" s="6">
        <f t="shared" si="164"/>
        <v>2</v>
      </c>
      <c r="S356" s="6">
        <f t="shared" si="165"/>
        <v>0</v>
      </c>
      <c r="T356" s="6">
        <f t="shared" si="187"/>
        <v>0.88994047619047612</v>
      </c>
      <c r="U356" s="6">
        <f t="shared" si="166"/>
        <v>2</v>
      </c>
      <c r="V356" s="6">
        <f t="shared" si="167"/>
        <v>1.7128125000000001</v>
      </c>
      <c r="W356" s="6">
        <f t="shared" si="168"/>
        <v>2.3618511904761905</v>
      </c>
      <c r="X356" s="6">
        <f t="shared" si="169"/>
        <v>0</v>
      </c>
      <c r="Y356" s="6">
        <f t="shared" si="188"/>
        <v>0.64903869047619045</v>
      </c>
      <c r="Z356" s="6">
        <f t="shared" si="170"/>
        <v>2.3618511904761905</v>
      </c>
      <c r="AA356" s="4">
        <f t="shared" si="171"/>
        <v>1</v>
      </c>
      <c r="AB356" s="44">
        <f t="shared" si="172"/>
        <v>1</v>
      </c>
      <c r="AC356" s="6">
        <f t="shared" si="173"/>
        <v>0.125</v>
      </c>
      <c r="AD356" s="4">
        <f t="shared" si="189"/>
        <v>0</v>
      </c>
      <c r="AF356" s="4">
        <f t="shared" si="174"/>
        <v>0</v>
      </c>
      <c r="AG356" s="4">
        <f t="shared" si="175"/>
        <v>-100000</v>
      </c>
      <c r="AH356" s="4">
        <f t="shared" si="190"/>
        <v>-100000</v>
      </c>
      <c r="AI356" s="4">
        <f t="shared" si="176"/>
        <v>531857.73809523799</v>
      </c>
      <c r="AJ356" s="4">
        <f t="shared" si="177"/>
        <v>192534.34195178573</v>
      </c>
      <c r="AK356" s="4">
        <f t="shared" si="178"/>
        <v>273849.59999999998</v>
      </c>
      <c r="AL356" s="4">
        <f t="shared" si="179"/>
        <v>42000</v>
      </c>
      <c r="AM356" s="4">
        <f t="shared" si="180"/>
        <v>8969.5249999999996</v>
      </c>
      <c r="AN356" s="4">
        <f t="shared" si="181"/>
        <v>7610.909090909091</v>
      </c>
      <c r="AO356" s="4">
        <f t="shared" si="182"/>
        <v>0</v>
      </c>
      <c r="AP356" s="4">
        <v>0</v>
      </c>
      <c r="AQ356" s="4">
        <v>0</v>
      </c>
      <c r="AR356" s="4">
        <f t="shared" si="183"/>
        <v>0</v>
      </c>
      <c r="AS356" s="4">
        <f t="shared" si="191"/>
        <v>1056822.1141379329</v>
      </c>
      <c r="AT356" s="4">
        <v>0</v>
      </c>
      <c r="AU356" s="4">
        <f t="shared" si="192"/>
        <v>1056822.1141379329</v>
      </c>
      <c r="AV356" s="18">
        <f t="shared" si="193"/>
        <v>1</v>
      </c>
      <c r="AW356" s="105"/>
      <c r="AX356" s="103"/>
      <c r="AY356" s="107">
        <f t="shared" si="184"/>
        <v>1056822.1141379329</v>
      </c>
      <c r="AZ356" s="7"/>
      <c r="BA356" s="7"/>
      <c r="BB356" s="7"/>
      <c r="BC356" s="7"/>
      <c r="BD356" s="7"/>
      <c r="BE356" s="7"/>
      <c r="BF356" s="7"/>
    </row>
    <row r="357" spans="1:58" x14ac:dyDescent="0.25">
      <c r="A357" s="22" t="s">
        <v>589</v>
      </c>
      <c r="B357" s="23">
        <v>79</v>
      </c>
      <c r="C357" s="22" t="s">
        <v>1855</v>
      </c>
      <c r="D357" s="48">
        <v>790003537</v>
      </c>
      <c r="E357" s="22" t="s">
        <v>1342</v>
      </c>
      <c r="F357" s="22" t="s">
        <v>1504</v>
      </c>
      <c r="I357" s="1" t="s">
        <v>124</v>
      </c>
      <c r="J357" s="33">
        <v>13937</v>
      </c>
      <c r="K357" s="33">
        <f t="shared" si="185"/>
        <v>10466.688309808404</v>
      </c>
      <c r="L357" s="33">
        <v>606</v>
      </c>
      <c r="M357" s="33">
        <f t="shared" si="186"/>
        <v>1</v>
      </c>
      <c r="N357" s="32">
        <v>0</v>
      </c>
      <c r="O357" s="33" t="s">
        <v>11</v>
      </c>
      <c r="P357" s="33" t="str">
        <f t="shared" si="162"/>
        <v>Faible activité</v>
      </c>
      <c r="Q357" s="36">
        <f t="shared" si="163"/>
        <v>1.1783928571428572</v>
      </c>
      <c r="R357" s="6">
        <f t="shared" si="164"/>
        <v>2</v>
      </c>
      <c r="S357" s="6">
        <f t="shared" si="165"/>
        <v>0</v>
      </c>
      <c r="T357" s="6">
        <f t="shared" si="187"/>
        <v>0.82160714285714276</v>
      </c>
      <c r="U357" s="6">
        <f t="shared" si="166"/>
        <v>2</v>
      </c>
      <c r="V357" s="6">
        <f t="shared" si="167"/>
        <v>1.8665624999999999</v>
      </c>
      <c r="W357" s="6">
        <f t="shared" si="168"/>
        <v>2.4634107142857142</v>
      </c>
      <c r="X357" s="6">
        <f t="shared" si="169"/>
        <v>0</v>
      </c>
      <c r="Y357" s="6">
        <f t="shared" si="188"/>
        <v>0.59684821428571433</v>
      </c>
      <c r="Z357" s="6">
        <f t="shared" si="170"/>
        <v>2.4634107142857142</v>
      </c>
      <c r="AA357" s="4">
        <f t="shared" si="171"/>
        <v>1</v>
      </c>
      <c r="AB357" s="44">
        <f t="shared" si="172"/>
        <v>1</v>
      </c>
      <c r="AC357" s="6">
        <f t="shared" si="173"/>
        <v>0.125</v>
      </c>
      <c r="AD357" s="4">
        <f t="shared" si="189"/>
        <v>0</v>
      </c>
      <c r="AF357" s="4">
        <f t="shared" si="174"/>
        <v>0</v>
      </c>
      <c r="AG357" s="4">
        <f t="shared" si="175"/>
        <v>-100000</v>
      </c>
      <c r="AH357" s="4">
        <f t="shared" si="190"/>
        <v>-100000</v>
      </c>
      <c r="AI357" s="4">
        <f t="shared" si="176"/>
        <v>483341.07142857136</v>
      </c>
      <c r="AJ357" s="4">
        <f t="shared" si="177"/>
        <v>177052.27726607147</v>
      </c>
      <c r="AK357" s="4">
        <f t="shared" si="178"/>
        <v>273849.59999999998</v>
      </c>
      <c r="AL357" s="4">
        <f t="shared" si="179"/>
        <v>42000</v>
      </c>
      <c r="AM357" s="4">
        <f t="shared" si="180"/>
        <v>8969.5249999999996</v>
      </c>
      <c r="AN357" s="4">
        <f t="shared" si="181"/>
        <v>7161.818181818182</v>
      </c>
      <c r="AO357" s="4">
        <f t="shared" si="182"/>
        <v>0</v>
      </c>
      <c r="AP357" s="4">
        <v>0</v>
      </c>
      <c r="AQ357" s="4">
        <v>0</v>
      </c>
      <c r="AR357" s="4">
        <f t="shared" si="183"/>
        <v>0</v>
      </c>
      <c r="AS357" s="4">
        <f t="shared" si="191"/>
        <v>992374.29187646101</v>
      </c>
      <c r="AT357" s="4">
        <v>0</v>
      </c>
      <c r="AU357" s="4">
        <f t="shared" si="192"/>
        <v>992374.29187646101</v>
      </c>
      <c r="AV357" s="18">
        <f t="shared" si="193"/>
        <v>1</v>
      </c>
      <c r="AW357" s="105"/>
      <c r="AX357" s="103"/>
      <c r="AY357" s="107">
        <f t="shared" si="184"/>
        <v>992374.29187646101</v>
      </c>
      <c r="AZ357" s="7"/>
      <c r="BA357" s="7"/>
      <c r="BB357" s="7"/>
      <c r="BC357" s="7"/>
      <c r="BD357" s="7"/>
      <c r="BE357" s="7"/>
      <c r="BF357" s="7"/>
    </row>
    <row r="358" spans="1:58" x14ac:dyDescent="0.25">
      <c r="A358" s="22" t="s">
        <v>589</v>
      </c>
      <c r="B358" s="23">
        <v>79</v>
      </c>
      <c r="C358" s="22" t="s">
        <v>1856</v>
      </c>
      <c r="D358" s="48">
        <v>790009948</v>
      </c>
      <c r="E358" s="22" t="s">
        <v>1857</v>
      </c>
      <c r="F358" s="22" t="s">
        <v>1529</v>
      </c>
      <c r="I358" s="1" t="s">
        <v>125</v>
      </c>
      <c r="J358" s="33">
        <v>0</v>
      </c>
      <c r="K358" s="33">
        <f t="shared" si="185"/>
        <v>0</v>
      </c>
      <c r="L358" s="33">
        <v>0</v>
      </c>
      <c r="M358" s="33">
        <f t="shared" si="186"/>
        <v>0</v>
      </c>
      <c r="N358" s="32">
        <v>1</v>
      </c>
      <c r="O358" s="33"/>
      <c r="P358" s="33" t="str">
        <f t="shared" si="162"/>
        <v/>
      </c>
      <c r="Q358" s="36">
        <f t="shared" si="163"/>
        <v>0</v>
      </c>
      <c r="R358" s="6">
        <f t="shared" si="164"/>
        <v>0</v>
      </c>
      <c r="S358" s="6">
        <f t="shared" si="165"/>
        <v>0</v>
      </c>
      <c r="T358" s="6">
        <f t="shared" si="187"/>
        <v>0</v>
      </c>
      <c r="U358" s="6">
        <f t="shared" si="166"/>
        <v>0</v>
      </c>
      <c r="V358" s="6">
        <f t="shared" si="167"/>
        <v>0</v>
      </c>
      <c r="W358" s="6">
        <f t="shared" si="168"/>
        <v>0</v>
      </c>
      <c r="X358" s="6">
        <f t="shared" si="169"/>
        <v>0</v>
      </c>
      <c r="Y358" s="6">
        <f t="shared" si="188"/>
        <v>0</v>
      </c>
      <c r="Z358" s="6">
        <f t="shared" si="170"/>
        <v>0</v>
      </c>
      <c r="AA358" s="4">
        <f t="shared" si="171"/>
        <v>0</v>
      </c>
      <c r="AB358" s="44">
        <f t="shared" si="172"/>
        <v>0</v>
      </c>
      <c r="AC358" s="6">
        <f t="shared" si="173"/>
        <v>0</v>
      </c>
      <c r="AD358" s="4">
        <f t="shared" si="189"/>
        <v>0</v>
      </c>
      <c r="AF358" s="4">
        <f t="shared" si="174"/>
        <v>0</v>
      </c>
      <c r="AG358" s="4">
        <f t="shared" si="175"/>
        <v>0</v>
      </c>
      <c r="AH358" s="4">
        <f t="shared" si="190"/>
        <v>0</v>
      </c>
      <c r="AI358" s="4">
        <f t="shared" si="176"/>
        <v>0</v>
      </c>
      <c r="AJ358" s="4">
        <f t="shared" si="177"/>
        <v>0</v>
      </c>
      <c r="AK358" s="4">
        <f t="shared" si="178"/>
        <v>0</v>
      </c>
      <c r="AL358" s="4">
        <f t="shared" si="179"/>
        <v>0</v>
      </c>
      <c r="AM358" s="4">
        <f t="shared" si="180"/>
        <v>0</v>
      </c>
      <c r="AN358" s="4">
        <f t="shared" si="181"/>
        <v>0</v>
      </c>
      <c r="AO358" s="4">
        <f t="shared" si="182"/>
        <v>0</v>
      </c>
      <c r="AP358" s="4">
        <v>0</v>
      </c>
      <c r="AQ358" s="4">
        <v>0</v>
      </c>
      <c r="AR358" s="4">
        <f t="shared" si="183"/>
        <v>0</v>
      </c>
      <c r="AS358" s="4">
        <f t="shared" si="191"/>
        <v>0</v>
      </c>
      <c r="AT358" s="4">
        <v>0</v>
      </c>
      <c r="AU358" s="4">
        <f t="shared" si="192"/>
        <v>0</v>
      </c>
      <c r="AV358" s="18">
        <f t="shared" si="193"/>
        <v>0</v>
      </c>
      <c r="AW358" s="105"/>
      <c r="AX358" s="103"/>
      <c r="AY358" s="107">
        <f t="shared" si="184"/>
        <v>0</v>
      </c>
      <c r="AZ358" s="7"/>
      <c r="BA358" s="7"/>
      <c r="BB358" s="7"/>
      <c r="BC358" s="7"/>
      <c r="BD358" s="7"/>
      <c r="BE358" s="7"/>
      <c r="BF358" s="7"/>
    </row>
    <row r="359" spans="1:58" x14ac:dyDescent="0.25">
      <c r="A359" s="22" t="s">
        <v>589</v>
      </c>
      <c r="B359" s="23">
        <v>86</v>
      </c>
      <c r="C359" s="22" t="s">
        <v>1858</v>
      </c>
      <c r="D359" s="48">
        <v>860000025</v>
      </c>
      <c r="E359" s="22" t="s">
        <v>1398</v>
      </c>
      <c r="F359" s="22" t="s">
        <v>1504</v>
      </c>
      <c r="I359" s="1" t="s">
        <v>88</v>
      </c>
      <c r="J359" s="33">
        <v>20172</v>
      </c>
      <c r="K359" s="33">
        <f t="shared" si="185"/>
        <v>15149.173895777794</v>
      </c>
      <c r="L359" s="33">
        <v>772</v>
      </c>
      <c r="M359" s="33">
        <f t="shared" si="186"/>
        <v>1</v>
      </c>
      <c r="N359" s="32">
        <v>0</v>
      </c>
      <c r="O359" s="33" t="s">
        <v>11</v>
      </c>
      <c r="P359" s="33" t="str">
        <f t="shared" si="162"/>
        <v/>
      </c>
      <c r="Q359" s="36">
        <f t="shared" si="163"/>
        <v>1.5495238095238095</v>
      </c>
      <c r="R359" s="6">
        <f t="shared" si="164"/>
        <v>2.3670073809523808</v>
      </c>
      <c r="S359" s="6">
        <f t="shared" si="165"/>
        <v>0</v>
      </c>
      <c r="T359" s="6">
        <f t="shared" si="187"/>
        <v>0.81748357142857131</v>
      </c>
      <c r="U359" s="6">
        <f t="shared" si="166"/>
        <v>2.3670073809523808</v>
      </c>
      <c r="V359" s="6">
        <f t="shared" si="167"/>
        <v>2.7016071428571431</v>
      </c>
      <c r="W359" s="6">
        <f t="shared" si="168"/>
        <v>3.2920714285714285</v>
      </c>
      <c r="X359" s="6">
        <f t="shared" si="169"/>
        <v>0</v>
      </c>
      <c r="Y359" s="6">
        <f t="shared" si="188"/>
        <v>0.59046428571428544</v>
      </c>
      <c r="Z359" s="6">
        <f t="shared" si="170"/>
        <v>3.2920714285714285</v>
      </c>
      <c r="AA359" s="4">
        <f t="shared" si="171"/>
        <v>1</v>
      </c>
      <c r="AB359" s="44">
        <f t="shared" si="172"/>
        <v>1</v>
      </c>
      <c r="AC359" s="6">
        <f t="shared" si="173"/>
        <v>0.125</v>
      </c>
      <c r="AD359" s="4">
        <f t="shared" si="189"/>
        <v>0</v>
      </c>
      <c r="AF359" s="4">
        <f t="shared" si="174"/>
        <v>0</v>
      </c>
      <c r="AG359" s="4">
        <f t="shared" si="175"/>
        <v>0</v>
      </c>
      <c r="AH359" s="4">
        <f t="shared" si="190"/>
        <v>0</v>
      </c>
      <c r="AI359" s="4">
        <f t="shared" si="176"/>
        <v>580413.33571428561</v>
      </c>
      <c r="AJ359" s="4">
        <f t="shared" si="177"/>
        <v>175158.51422142852</v>
      </c>
      <c r="AK359" s="4">
        <f t="shared" si="178"/>
        <v>273849.59999999998</v>
      </c>
      <c r="AL359" s="4">
        <f t="shared" si="179"/>
        <v>42000</v>
      </c>
      <c r="AM359" s="4">
        <f t="shared" si="180"/>
        <v>8969.5249999999996</v>
      </c>
      <c r="AN359" s="4">
        <f t="shared" si="181"/>
        <v>9123.636363636364</v>
      </c>
      <c r="AO359" s="4">
        <f t="shared" si="182"/>
        <v>0</v>
      </c>
      <c r="AP359" s="4">
        <v>0</v>
      </c>
      <c r="AQ359" s="4">
        <v>0</v>
      </c>
      <c r="AR359" s="4">
        <f t="shared" si="183"/>
        <v>0</v>
      </c>
      <c r="AS359" s="4">
        <f t="shared" si="191"/>
        <v>1089514.6112993506</v>
      </c>
      <c r="AT359" s="4">
        <v>0</v>
      </c>
      <c r="AU359" s="4">
        <f t="shared" si="192"/>
        <v>1089514.6112993506</v>
      </c>
      <c r="AV359" s="18">
        <f t="shared" si="193"/>
        <v>1</v>
      </c>
      <c r="AW359" s="105"/>
      <c r="AX359" s="103"/>
      <c r="AY359" s="107">
        <f t="shared" si="184"/>
        <v>1089514.6112993506</v>
      </c>
      <c r="AZ359" s="7"/>
      <c r="BA359" s="7"/>
      <c r="BB359" s="7"/>
      <c r="BC359" s="7"/>
      <c r="BD359" s="7"/>
      <c r="BE359" s="7"/>
      <c r="BF359" s="7"/>
    </row>
    <row r="360" spans="1:58" x14ac:dyDescent="0.25">
      <c r="A360" s="22" t="s">
        <v>589</v>
      </c>
      <c r="B360" s="23">
        <v>86</v>
      </c>
      <c r="C360" s="22" t="s">
        <v>711</v>
      </c>
      <c r="D360" s="48">
        <v>860000033</v>
      </c>
      <c r="E360" s="22" t="s">
        <v>1400</v>
      </c>
      <c r="F360" s="22" t="s">
        <v>1504</v>
      </c>
      <c r="I360" s="1" t="s">
        <v>87</v>
      </c>
      <c r="J360" s="33">
        <v>7549</v>
      </c>
      <c r="K360" s="33">
        <f t="shared" si="185"/>
        <v>5669.2997094599723</v>
      </c>
      <c r="L360" s="33">
        <v>375</v>
      </c>
      <c r="M360" s="33">
        <f t="shared" si="186"/>
        <v>1</v>
      </c>
      <c r="N360" s="32">
        <v>0</v>
      </c>
      <c r="O360" s="33" t="s">
        <v>11</v>
      </c>
      <c r="P360" s="33" t="str">
        <f t="shared" si="162"/>
        <v>Faible activité</v>
      </c>
      <c r="Q360" s="36">
        <f t="shared" si="163"/>
        <v>1</v>
      </c>
      <c r="R360" s="6">
        <f t="shared" si="164"/>
        <v>2</v>
      </c>
      <c r="S360" s="6">
        <f t="shared" si="165"/>
        <v>0</v>
      </c>
      <c r="T360" s="6">
        <f t="shared" si="187"/>
        <v>1</v>
      </c>
      <c r="U360" s="6">
        <f t="shared" si="166"/>
        <v>2</v>
      </c>
      <c r="V360" s="6">
        <f t="shared" si="167"/>
        <v>1.0110267857142856</v>
      </c>
      <c r="W360" s="6">
        <f t="shared" si="168"/>
        <v>2</v>
      </c>
      <c r="X360" s="6">
        <f t="shared" si="169"/>
        <v>0</v>
      </c>
      <c r="Y360" s="6">
        <f t="shared" si="188"/>
        <v>0.98897321428571439</v>
      </c>
      <c r="Z360" s="6">
        <f t="shared" si="170"/>
        <v>2</v>
      </c>
      <c r="AA360" s="4">
        <f t="shared" si="171"/>
        <v>1</v>
      </c>
      <c r="AB360" s="44">
        <f t="shared" si="172"/>
        <v>1</v>
      </c>
      <c r="AC360" s="6">
        <f t="shared" si="173"/>
        <v>0.125</v>
      </c>
      <c r="AD360" s="4">
        <f t="shared" si="189"/>
        <v>0</v>
      </c>
      <c r="AF360" s="4">
        <f t="shared" si="174"/>
        <v>0</v>
      </c>
      <c r="AG360" s="4">
        <f t="shared" si="175"/>
        <v>-100000</v>
      </c>
      <c r="AH360" s="4">
        <f t="shared" si="190"/>
        <v>-50000</v>
      </c>
      <c r="AI360" s="4">
        <f t="shared" si="176"/>
        <v>660000</v>
      </c>
      <c r="AJ360" s="4">
        <f t="shared" si="177"/>
        <v>293374.35474107147</v>
      </c>
      <c r="AK360" s="4">
        <f t="shared" si="178"/>
        <v>273849.59999999998</v>
      </c>
      <c r="AL360" s="4">
        <f t="shared" si="179"/>
        <v>42000</v>
      </c>
      <c r="AM360" s="4">
        <f t="shared" si="180"/>
        <v>8969.5249999999996</v>
      </c>
      <c r="AN360" s="4">
        <f t="shared" si="181"/>
        <v>4431.818181818182</v>
      </c>
      <c r="AO360" s="4">
        <f t="shared" si="182"/>
        <v>0</v>
      </c>
      <c r="AP360" s="4">
        <v>0</v>
      </c>
      <c r="AQ360" s="4">
        <v>0</v>
      </c>
      <c r="AR360" s="4">
        <f t="shared" si="183"/>
        <v>0</v>
      </c>
      <c r="AS360" s="4">
        <f t="shared" si="191"/>
        <v>1282625.2979228895</v>
      </c>
      <c r="AT360" s="4">
        <v>0</v>
      </c>
      <c r="AU360" s="4">
        <f t="shared" si="192"/>
        <v>1282625.2979228895</v>
      </c>
      <c r="AV360" s="18">
        <f t="shared" si="193"/>
        <v>1</v>
      </c>
      <c r="AW360" s="105"/>
      <c r="AX360" s="103"/>
      <c r="AY360" s="107">
        <f t="shared" si="184"/>
        <v>1282625.2979228895</v>
      </c>
      <c r="AZ360" s="7"/>
      <c r="BA360" s="7"/>
      <c r="BB360" s="7"/>
      <c r="BC360" s="7"/>
      <c r="BD360" s="7"/>
      <c r="BE360" s="7"/>
      <c r="BF360" s="7"/>
    </row>
    <row r="361" spans="1:58" x14ac:dyDescent="0.25">
      <c r="A361" s="22" t="s">
        <v>589</v>
      </c>
      <c r="B361" s="23">
        <v>86</v>
      </c>
      <c r="C361" s="22" t="s">
        <v>712</v>
      </c>
      <c r="D361" s="48">
        <v>860000058</v>
      </c>
      <c r="E361" s="22" t="s">
        <v>1401</v>
      </c>
      <c r="F361" s="22" t="s">
        <v>1504</v>
      </c>
      <c r="I361" s="1" t="s">
        <v>86</v>
      </c>
      <c r="J361" s="33">
        <v>8616</v>
      </c>
      <c r="K361" s="33">
        <f t="shared" si="185"/>
        <v>6470.616809737332</v>
      </c>
      <c r="L361" s="33">
        <v>268</v>
      </c>
      <c r="M361" s="33">
        <f t="shared" si="186"/>
        <v>1</v>
      </c>
      <c r="N361" s="32">
        <v>0</v>
      </c>
      <c r="O361" s="33" t="s">
        <v>11</v>
      </c>
      <c r="P361" s="33" t="str">
        <f t="shared" si="162"/>
        <v>Faible activité</v>
      </c>
      <c r="Q361" s="36">
        <f t="shared" si="163"/>
        <v>1</v>
      </c>
      <c r="R361" s="6">
        <f t="shared" si="164"/>
        <v>2</v>
      </c>
      <c r="S361" s="6">
        <f t="shared" si="165"/>
        <v>0</v>
      </c>
      <c r="T361" s="6">
        <f t="shared" si="187"/>
        <v>1</v>
      </c>
      <c r="U361" s="6">
        <f t="shared" si="166"/>
        <v>2</v>
      </c>
      <c r="V361" s="6">
        <f t="shared" si="167"/>
        <v>1.1539285714285714</v>
      </c>
      <c r="W361" s="6">
        <f t="shared" si="168"/>
        <v>2</v>
      </c>
      <c r="X361" s="6">
        <f t="shared" si="169"/>
        <v>0</v>
      </c>
      <c r="Y361" s="6">
        <f t="shared" si="188"/>
        <v>0.84607142857142859</v>
      </c>
      <c r="Z361" s="6">
        <f t="shared" si="170"/>
        <v>2</v>
      </c>
      <c r="AA361" s="4">
        <f t="shared" si="171"/>
        <v>1</v>
      </c>
      <c r="AB361" s="44">
        <f t="shared" si="172"/>
        <v>1</v>
      </c>
      <c r="AC361" s="6">
        <f t="shared" si="173"/>
        <v>0.125</v>
      </c>
      <c r="AD361" s="4">
        <f t="shared" si="189"/>
        <v>0</v>
      </c>
      <c r="AF361" s="4">
        <f t="shared" si="174"/>
        <v>0</v>
      </c>
      <c r="AG361" s="4">
        <f t="shared" si="175"/>
        <v>-100000</v>
      </c>
      <c r="AH361" s="4">
        <f t="shared" si="190"/>
        <v>-50000</v>
      </c>
      <c r="AI361" s="4">
        <f t="shared" si="176"/>
        <v>660000</v>
      </c>
      <c r="AJ361" s="4">
        <f t="shared" si="177"/>
        <v>250983.19735714287</v>
      </c>
      <c r="AK361" s="4">
        <f t="shared" si="178"/>
        <v>273849.59999999998</v>
      </c>
      <c r="AL361" s="4">
        <f t="shared" si="179"/>
        <v>42000</v>
      </c>
      <c r="AM361" s="4">
        <f t="shared" si="180"/>
        <v>8969.5249999999996</v>
      </c>
      <c r="AN361" s="4">
        <f t="shared" si="181"/>
        <v>3167.2727272727275</v>
      </c>
      <c r="AO361" s="4">
        <f t="shared" si="182"/>
        <v>0</v>
      </c>
      <c r="AP361" s="4">
        <v>0</v>
      </c>
      <c r="AQ361" s="4">
        <v>0</v>
      </c>
      <c r="AR361" s="4">
        <f t="shared" si="183"/>
        <v>0</v>
      </c>
      <c r="AS361" s="4">
        <f t="shared" si="191"/>
        <v>1238969.5950844155</v>
      </c>
      <c r="AT361" s="4">
        <v>0</v>
      </c>
      <c r="AU361" s="4">
        <f t="shared" si="192"/>
        <v>1238969.5950844155</v>
      </c>
      <c r="AV361" s="18">
        <f t="shared" si="193"/>
        <v>1</v>
      </c>
      <c r="AW361" s="105"/>
      <c r="AX361" s="103"/>
      <c r="AY361" s="107">
        <f t="shared" si="184"/>
        <v>1238969.5950844155</v>
      </c>
      <c r="AZ361" s="7"/>
      <c r="BA361" s="7"/>
      <c r="BB361" s="7"/>
      <c r="BC361" s="7"/>
      <c r="BD361" s="7"/>
      <c r="BE361" s="7"/>
      <c r="BF361" s="7"/>
    </row>
    <row r="362" spans="1:58" x14ac:dyDescent="0.25">
      <c r="A362" s="22" t="s">
        <v>589</v>
      </c>
      <c r="B362" s="23">
        <v>86</v>
      </c>
      <c r="C362" s="22" t="s">
        <v>1859</v>
      </c>
      <c r="D362" s="48">
        <v>860000223</v>
      </c>
      <c r="E362" s="22" t="s">
        <v>1396</v>
      </c>
      <c r="F362" s="22" t="s">
        <v>1504</v>
      </c>
      <c r="I362" s="1" t="s">
        <v>89</v>
      </c>
      <c r="J362" s="33">
        <v>62125</v>
      </c>
      <c r="K362" s="33">
        <f t="shared" si="185"/>
        <v>46655.880838548255</v>
      </c>
      <c r="L362" s="33">
        <v>6725</v>
      </c>
      <c r="M362" s="33">
        <f t="shared" si="186"/>
        <v>1</v>
      </c>
      <c r="N362" s="32">
        <v>0</v>
      </c>
      <c r="O362" s="33" t="s">
        <v>11</v>
      </c>
      <c r="P362" s="33" t="str">
        <f t="shared" si="162"/>
        <v/>
      </c>
      <c r="Q362" s="36">
        <f t="shared" si="163"/>
        <v>4.0467261904761909</v>
      </c>
      <c r="R362" s="6">
        <f t="shared" si="164"/>
        <v>7.5183675595238091</v>
      </c>
      <c r="S362" s="6">
        <f t="shared" si="165"/>
        <v>0</v>
      </c>
      <c r="T362" s="6">
        <f t="shared" si="187"/>
        <v>3.4716413690476182</v>
      </c>
      <c r="U362" s="6">
        <f t="shared" si="166"/>
        <v>7.5183675595238091</v>
      </c>
      <c r="V362" s="6">
        <f t="shared" si="167"/>
        <v>8.3203125</v>
      </c>
      <c r="W362" s="6">
        <f t="shared" si="168"/>
        <v>12.46607142857143</v>
      </c>
      <c r="X362" s="6">
        <f t="shared" si="169"/>
        <v>0</v>
      </c>
      <c r="Y362" s="6">
        <f t="shared" si="188"/>
        <v>4.1457589285714302</v>
      </c>
      <c r="Z362" s="6">
        <f t="shared" si="170"/>
        <v>12.46607142857143</v>
      </c>
      <c r="AA362" s="4">
        <f t="shared" si="171"/>
        <v>3.3333333333333335</v>
      </c>
      <c r="AB362" s="44">
        <f t="shared" si="172"/>
        <v>4</v>
      </c>
      <c r="AC362" s="6">
        <f t="shared" si="173"/>
        <v>0.41666666666666669</v>
      </c>
      <c r="AD362" s="4">
        <f t="shared" si="189"/>
        <v>1</v>
      </c>
      <c r="AF362" s="4">
        <f t="shared" si="174"/>
        <v>0</v>
      </c>
      <c r="AG362" s="4">
        <f t="shared" si="175"/>
        <v>0</v>
      </c>
      <c r="AH362" s="4">
        <f t="shared" si="190"/>
        <v>0</v>
      </c>
      <c r="AI362" s="4">
        <f t="shared" si="176"/>
        <v>2464865.3720238088</v>
      </c>
      <c r="AJ362" s="4">
        <f t="shared" si="177"/>
        <v>1229820.3156696435</v>
      </c>
      <c r="AK362" s="4">
        <f t="shared" si="178"/>
        <v>912832</v>
      </c>
      <c r="AL362" s="4">
        <f t="shared" si="179"/>
        <v>168000</v>
      </c>
      <c r="AM362" s="4">
        <f t="shared" si="180"/>
        <v>29898.416666666668</v>
      </c>
      <c r="AN362" s="4">
        <f t="shared" si="181"/>
        <v>79477.272727272735</v>
      </c>
      <c r="AO362" s="4">
        <f t="shared" si="182"/>
        <v>468328.99999999988</v>
      </c>
      <c r="AP362" s="4">
        <v>0</v>
      </c>
      <c r="AQ362" s="4">
        <v>0</v>
      </c>
      <c r="AR362" s="4">
        <f t="shared" si="183"/>
        <v>829713.71215888101</v>
      </c>
      <c r="AS362" s="4">
        <f t="shared" si="191"/>
        <v>6182936.089246273</v>
      </c>
      <c r="AT362" s="4">
        <v>0</v>
      </c>
      <c r="AU362" s="4">
        <f t="shared" si="192"/>
        <v>6182936.089246273</v>
      </c>
      <c r="AV362" s="18">
        <f t="shared" si="193"/>
        <v>1</v>
      </c>
      <c r="AW362" s="105"/>
      <c r="AX362" s="103"/>
      <c r="AY362" s="107">
        <f t="shared" si="184"/>
        <v>6182936.089246273</v>
      </c>
      <c r="AZ362" s="7"/>
      <c r="BA362" s="7"/>
      <c r="BB362" s="7"/>
      <c r="BC362" s="7"/>
      <c r="BD362" s="7"/>
      <c r="BE362" s="7"/>
      <c r="BF362" s="7"/>
    </row>
    <row r="363" spans="1:58" ht="15.75" thickBot="1" x14ac:dyDescent="0.3">
      <c r="A363" s="22" t="s">
        <v>589</v>
      </c>
      <c r="B363" s="23">
        <v>86</v>
      </c>
      <c r="C363" s="22" t="s">
        <v>1860</v>
      </c>
      <c r="D363" s="48">
        <v>860010321</v>
      </c>
      <c r="E363" s="22" t="s">
        <v>1861</v>
      </c>
      <c r="F363" s="22" t="s">
        <v>1529</v>
      </c>
      <c r="I363" s="1" t="s">
        <v>90</v>
      </c>
      <c r="J363" s="33">
        <v>0</v>
      </c>
      <c r="K363" s="33">
        <f t="shared" si="185"/>
        <v>0</v>
      </c>
      <c r="L363" s="33">
        <v>0</v>
      </c>
      <c r="M363" s="33">
        <f t="shared" si="186"/>
        <v>0</v>
      </c>
      <c r="N363" s="32">
        <v>1</v>
      </c>
      <c r="O363" s="33"/>
      <c r="P363" s="33" t="str">
        <f t="shared" si="162"/>
        <v/>
      </c>
      <c r="Q363" s="36">
        <f t="shared" si="163"/>
        <v>0</v>
      </c>
      <c r="R363" s="6">
        <f t="shared" si="164"/>
        <v>0</v>
      </c>
      <c r="S363" s="6">
        <f t="shared" si="165"/>
        <v>0</v>
      </c>
      <c r="T363" s="6">
        <f t="shared" si="187"/>
        <v>0</v>
      </c>
      <c r="U363" s="6">
        <f t="shared" si="166"/>
        <v>0</v>
      </c>
      <c r="V363" s="6">
        <f t="shared" si="167"/>
        <v>0</v>
      </c>
      <c r="W363" s="6">
        <f t="shared" si="168"/>
        <v>0</v>
      </c>
      <c r="X363" s="6">
        <f t="shared" si="169"/>
        <v>0</v>
      </c>
      <c r="Y363" s="6">
        <f t="shared" si="188"/>
        <v>0</v>
      </c>
      <c r="Z363" s="6">
        <f t="shared" si="170"/>
        <v>0</v>
      </c>
      <c r="AA363" s="4">
        <f t="shared" si="171"/>
        <v>0</v>
      </c>
      <c r="AB363" s="44">
        <f t="shared" si="172"/>
        <v>0</v>
      </c>
      <c r="AC363" s="6">
        <f t="shared" si="173"/>
        <v>0</v>
      </c>
      <c r="AD363" s="4">
        <f t="shared" si="189"/>
        <v>0</v>
      </c>
      <c r="AF363" s="4">
        <f t="shared" si="174"/>
        <v>0</v>
      </c>
      <c r="AG363" s="4">
        <f t="shared" si="175"/>
        <v>0</v>
      </c>
      <c r="AH363" s="4">
        <f t="shared" si="190"/>
        <v>0</v>
      </c>
      <c r="AI363" s="4">
        <f t="shared" si="176"/>
        <v>0</v>
      </c>
      <c r="AJ363" s="4">
        <f t="shared" si="177"/>
        <v>0</v>
      </c>
      <c r="AK363" s="4">
        <f t="shared" si="178"/>
        <v>0</v>
      </c>
      <c r="AL363" s="4">
        <f t="shared" si="179"/>
        <v>0</v>
      </c>
      <c r="AM363" s="4">
        <f t="shared" si="180"/>
        <v>0</v>
      </c>
      <c r="AN363" s="4">
        <f t="shared" si="181"/>
        <v>0</v>
      </c>
      <c r="AO363" s="4">
        <f t="shared" si="182"/>
        <v>0</v>
      </c>
      <c r="AP363" s="4">
        <v>0</v>
      </c>
      <c r="AQ363" s="4">
        <v>0</v>
      </c>
      <c r="AR363" s="4">
        <f t="shared" si="183"/>
        <v>0</v>
      </c>
      <c r="AS363" s="4">
        <f t="shared" si="191"/>
        <v>0</v>
      </c>
      <c r="AT363" s="4">
        <v>0</v>
      </c>
      <c r="AU363" s="4">
        <f t="shared" si="192"/>
        <v>0</v>
      </c>
      <c r="AV363" s="18">
        <f t="shared" si="193"/>
        <v>0</v>
      </c>
      <c r="AW363" s="105"/>
      <c r="AX363" s="103"/>
      <c r="AY363" s="107">
        <f t="shared" si="184"/>
        <v>0</v>
      </c>
      <c r="AZ363" s="7"/>
      <c r="BA363" s="7"/>
      <c r="BB363" s="7"/>
      <c r="BC363" s="7"/>
      <c r="BD363" s="7"/>
      <c r="BE363" s="7"/>
      <c r="BF363" s="7"/>
    </row>
    <row r="364" spans="1:58" ht="15.75" thickBot="1" x14ac:dyDescent="0.3">
      <c r="A364" s="22" t="s">
        <v>589</v>
      </c>
      <c r="B364" s="23">
        <v>17</v>
      </c>
      <c r="C364" s="22" t="s">
        <v>1862</v>
      </c>
      <c r="D364" s="22">
        <v>170000079</v>
      </c>
      <c r="E364" s="40">
        <v>170780225</v>
      </c>
      <c r="F364" s="22">
        <v>0</v>
      </c>
      <c r="I364" s="1">
        <v>170780225</v>
      </c>
      <c r="J364" s="33">
        <v>0</v>
      </c>
      <c r="K364" s="33">
        <f t="shared" si="185"/>
        <v>0</v>
      </c>
      <c r="L364" s="33">
        <v>143</v>
      </c>
      <c r="M364" s="33">
        <f t="shared" si="186"/>
        <v>1</v>
      </c>
      <c r="N364" s="32">
        <v>0</v>
      </c>
      <c r="O364" s="33" t="s">
        <v>10</v>
      </c>
      <c r="P364" s="33" t="str">
        <f t="shared" si="162"/>
        <v>Faible activité</v>
      </c>
      <c r="Q364" s="36">
        <f t="shared" si="163"/>
        <v>0</v>
      </c>
      <c r="R364" s="6">
        <f t="shared" si="164"/>
        <v>0</v>
      </c>
      <c r="S364" s="6">
        <f t="shared" si="165"/>
        <v>1</v>
      </c>
      <c r="T364" s="6">
        <f t="shared" si="187"/>
        <v>1</v>
      </c>
      <c r="U364" s="6">
        <f t="shared" si="166"/>
        <v>1</v>
      </c>
      <c r="V364" s="6">
        <f t="shared" si="167"/>
        <v>0</v>
      </c>
      <c r="W364" s="6">
        <f t="shared" si="168"/>
        <v>0</v>
      </c>
      <c r="X364" s="6">
        <f t="shared" si="169"/>
        <v>1</v>
      </c>
      <c r="Y364" s="6">
        <f t="shared" si="188"/>
        <v>1</v>
      </c>
      <c r="Z364" s="6">
        <f t="shared" si="170"/>
        <v>1</v>
      </c>
      <c r="AA364" s="4">
        <f t="shared" si="171"/>
        <v>1</v>
      </c>
      <c r="AB364" s="44">
        <f t="shared" si="172"/>
        <v>1</v>
      </c>
      <c r="AC364" s="6">
        <f t="shared" si="173"/>
        <v>0.125</v>
      </c>
      <c r="AD364" s="4">
        <f t="shared" si="189"/>
        <v>0</v>
      </c>
      <c r="AF364" s="4">
        <f t="shared" si="174"/>
        <v>-50000</v>
      </c>
      <c r="AG364" s="4">
        <f t="shared" si="175"/>
        <v>0</v>
      </c>
      <c r="AH364" s="4">
        <f t="shared" si="190"/>
        <v>-50000</v>
      </c>
      <c r="AI364" s="4">
        <f t="shared" si="176"/>
        <v>660000</v>
      </c>
      <c r="AJ364" s="4">
        <f t="shared" si="177"/>
        <v>296645.40000000002</v>
      </c>
      <c r="AK364" s="4">
        <f t="shared" si="178"/>
        <v>273849.59999999998</v>
      </c>
      <c r="AL364" s="4">
        <f t="shared" si="179"/>
        <v>42000</v>
      </c>
      <c r="AM364" s="4">
        <f t="shared" si="180"/>
        <v>8969.5249999999996</v>
      </c>
      <c r="AN364" s="4">
        <f t="shared" si="181"/>
        <v>1690</v>
      </c>
      <c r="AO364" s="4">
        <f t="shared" si="182"/>
        <v>0</v>
      </c>
      <c r="AP364" s="4">
        <v>-1060740</v>
      </c>
      <c r="AQ364" s="4" t="s">
        <v>2330</v>
      </c>
      <c r="AR364" s="4">
        <f t="shared" si="183"/>
        <v>0</v>
      </c>
      <c r="AS364" s="4">
        <f t="shared" si="191"/>
        <v>222414.52499999991</v>
      </c>
      <c r="AT364" s="4">
        <v>0</v>
      </c>
      <c r="AU364" s="4">
        <f t="shared" si="192"/>
        <v>222414.52499999991</v>
      </c>
      <c r="AV364" s="18">
        <f t="shared" si="193"/>
        <v>1</v>
      </c>
      <c r="AW364" s="105"/>
      <c r="AX364" s="103"/>
      <c r="AY364" s="107">
        <f t="shared" si="184"/>
        <v>222414.52499999991</v>
      </c>
      <c r="AZ364" s="7"/>
      <c r="BA364" s="7"/>
      <c r="BB364" s="7"/>
      <c r="BC364" s="7"/>
      <c r="BD364" s="7"/>
      <c r="BE364" s="7"/>
      <c r="BF364" s="7"/>
    </row>
    <row r="365" spans="1:58" x14ac:dyDescent="0.25">
      <c r="A365" s="22" t="s">
        <v>589</v>
      </c>
      <c r="B365" s="23">
        <v>17</v>
      </c>
      <c r="C365" s="22" t="s">
        <v>1863</v>
      </c>
      <c r="D365" s="22" t="s">
        <v>1864</v>
      </c>
      <c r="E365" s="22" t="s">
        <v>852</v>
      </c>
      <c r="F365" s="22">
        <v>0</v>
      </c>
      <c r="I365" s="1" t="s">
        <v>852</v>
      </c>
      <c r="J365" s="33">
        <v>0</v>
      </c>
      <c r="K365" s="33">
        <f t="shared" si="185"/>
        <v>0</v>
      </c>
      <c r="L365" s="33">
        <v>0</v>
      </c>
      <c r="M365" s="33">
        <f t="shared" si="186"/>
        <v>0</v>
      </c>
      <c r="N365" s="32">
        <v>0</v>
      </c>
      <c r="O365" s="5" t="s">
        <v>1510</v>
      </c>
      <c r="P365" s="33" t="str">
        <f t="shared" si="162"/>
        <v/>
      </c>
      <c r="Q365" s="36">
        <f t="shared" si="163"/>
        <v>0</v>
      </c>
      <c r="R365" s="6">
        <f t="shared" si="164"/>
        <v>0</v>
      </c>
      <c r="S365" s="6">
        <f t="shared" si="165"/>
        <v>0</v>
      </c>
      <c r="T365" s="6">
        <f t="shared" si="187"/>
        <v>0</v>
      </c>
      <c r="U365" s="6">
        <f t="shared" si="166"/>
        <v>0</v>
      </c>
      <c r="V365" s="6">
        <f t="shared" si="167"/>
        <v>0</v>
      </c>
      <c r="W365" s="6">
        <f t="shared" si="168"/>
        <v>0</v>
      </c>
      <c r="X365" s="6">
        <f t="shared" si="169"/>
        <v>0</v>
      </c>
      <c r="Y365" s="6">
        <f t="shared" si="188"/>
        <v>0</v>
      </c>
      <c r="Z365" s="6">
        <f t="shared" si="170"/>
        <v>0</v>
      </c>
      <c r="AA365" s="4">
        <f t="shared" si="171"/>
        <v>0</v>
      </c>
      <c r="AB365" s="44">
        <f t="shared" si="172"/>
        <v>0</v>
      </c>
      <c r="AC365" s="6">
        <f t="shared" si="173"/>
        <v>0</v>
      </c>
      <c r="AD365" s="4">
        <f t="shared" si="189"/>
        <v>0</v>
      </c>
      <c r="AF365" s="4">
        <f t="shared" si="174"/>
        <v>0</v>
      </c>
      <c r="AG365" s="4">
        <f t="shared" si="175"/>
        <v>0</v>
      </c>
      <c r="AH365" s="4">
        <f t="shared" si="190"/>
        <v>0</v>
      </c>
      <c r="AI365" s="4">
        <f t="shared" si="176"/>
        <v>0</v>
      </c>
      <c r="AJ365" s="4">
        <f t="shared" si="177"/>
        <v>0</v>
      </c>
      <c r="AK365" s="4">
        <f t="shared" si="178"/>
        <v>0</v>
      </c>
      <c r="AL365" s="4">
        <f t="shared" si="179"/>
        <v>0</v>
      </c>
      <c r="AM365" s="4">
        <f t="shared" si="180"/>
        <v>0</v>
      </c>
      <c r="AN365" s="4">
        <f t="shared" si="181"/>
        <v>0</v>
      </c>
      <c r="AO365" s="4">
        <f t="shared" si="182"/>
        <v>0</v>
      </c>
      <c r="AP365" s="4">
        <v>0</v>
      </c>
      <c r="AQ365" s="4">
        <v>0</v>
      </c>
      <c r="AR365" s="4">
        <f t="shared" si="183"/>
        <v>0</v>
      </c>
      <c r="AS365" s="4">
        <f t="shared" si="191"/>
        <v>0</v>
      </c>
      <c r="AT365" s="4">
        <v>0</v>
      </c>
      <c r="AU365" s="4">
        <f t="shared" si="192"/>
        <v>0</v>
      </c>
      <c r="AV365" s="18">
        <f t="shared" si="193"/>
        <v>0</v>
      </c>
      <c r="AW365" s="105"/>
      <c r="AX365" s="103"/>
      <c r="AY365" s="107">
        <f t="shared" si="184"/>
        <v>0</v>
      </c>
      <c r="AZ365" s="7"/>
      <c r="BA365" s="7"/>
      <c r="BB365" s="7"/>
      <c r="BC365" s="7"/>
      <c r="BD365" s="7"/>
      <c r="BE365" s="7"/>
      <c r="BF365" s="7"/>
    </row>
    <row r="366" spans="1:58" x14ac:dyDescent="0.25">
      <c r="A366" s="22" t="s">
        <v>586</v>
      </c>
      <c r="B366" s="23">
        <v>3</v>
      </c>
      <c r="C366" s="22" t="s">
        <v>613</v>
      </c>
      <c r="D366" s="48">
        <v>30000061</v>
      </c>
      <c r="E366" s="22" t="s">
        <v>744</v>
      </c>
      <c r="F366" s="22" t="s">
        <v>1504</v>
      </c>
      <c r="I366" s="1" t="s">
        <v>563</v>
      </c>
      <c r="J366" s="33">
        <v>33807</v>
      </c>
      <c r="K366" s="33">
        <f t="shared" si="185"/>
        <v>25389.060177204039</v>
      </c>
      <c r="L366" s="33">
        <v>1543</v>
      </c>
      <c r="M366" s="33">
        <f t="shared" si="186"/>
        <v>1</v>
      </c>
      <c r="N366" s="32">
        <v>0</v>
      </c>
      <c r="O366" s="33" t="s">
        <v>11</v>
      </c>
      <c r="P366" s="33" t="str">
        <f t="shared" si="162"/>
        <v/>
      </c>
      <c r="Q366" s="36">
        <f t="shared" si="163"/>
        <v>2.3611309523809525</v>
      </c>
      <c r="R366" s="6">
        <f t="shared" si="164"/>
        <v>3.5565393452380953</v>
      </c>
      <c r="S366" s="6">
        <f t="shared" si="165"/>
        <v>0</v>
      </c>
      <c r="T366" s="6">
        <f t="shared" si="187"/>
        <v>1.1954083928571428</v>
      </c>
      <c r="U366" s="6">
        <f t="shared" si="166"/>
        <v>3.5565393452380953</v>
      </c>
      <c r="V366" s="6">
        <f t="shared" si="167"/>
        <v>4.5277232142857144</v>
      </c>
      <c r="W366" s="6">
        <f t="shared" si="168"/>
        <v>5.4077857142857138</v>
      </c>
      <c r="X366" s="6">
        <f t="shared" si="169"/>
        <v>0</v>
      </c>
      <c r="Y366" s="6">
        <f t="shared" si="188"/>
        <v>0.8800624999999993</v>
      </c>
      <c r="Z366" s="6">
        <f t="shared" si="170"/>
        <v>5.4077857142857138</v>
      </c>
      <c r="AA366" s="4">
        <f t="shared" si="171"/>
        <v>1</v>
      </c>
      <c r="AB366" s="44">
        <f t="shared" si="172"/>
        <v>1</v>
      </c>
      <c r="AC366" s="6">
        <f t="shared" si="173"/>
        <v>0.125</v>
      </c>
      <c r="AD366" s="4">
        <f t="shared" si="189"/>
        <v>0</v>
      </c>
      <c r="AF366" s="4">
        <f t="shared" si="174"/>
        <v>0</v>
      </c>
      <c r="AG366" s="4">
        <f t="shared" si="175"/>
        <v>0</v>
      </c>
      <c r="AH366" s="4">
        <f t="shared" si="190"/>
        <v>0</v>
      </c>
      <c r="AI366" s="4">
        <f t="shared" si="176"/>
        <v>848739.95892857143</v>
      </c>
      <c r="AJ366" s="4">
        <f t="shared" si="177"/>
        <v>261066.4923374998</v>
      </c>
      <c r="AK366" s="4">
        <f t="shared" si="178"/>
        <v>273849.59999999998</v>
      </c>
      <c r="AL366" s="4">
        <f t="shared" si="179"/>
        <v>42000</v>
      </c>
      <c r="AM366" s="4">
        <f t="shared" si="180"/>
        <v>8969.5249999999996</v>
      </c>
      <c r="AN366" s="4">
        <f t="shared" si="181"/>
        <v>18235.454545454544</v>
      </c>
      <c r="AO366" s="4">
        <f t="shared" si="182"/>
        <v>0</v>
      </c>
      <c r="AP366" s="4">
        <v>0</v>
      </c>
      <c r="AQ366" s="4">
        <v>0</v>
      </c>
      <c r="AR366" s="4">
        <f t="shared" si="183"/>
        <v>0</v>
      </c>
      <c r="AS366" s="4">
        <f t="shared" si="191"/>
        <v>1452861.0308115259</v>
      </c>
      <c r="AT366" s="4">
        <v>0</v>
      </c>
      <c r="AU366" s="4">
        <f t="shared" si="192"/>
        <v>1452861.0308115259</v>
      </c>
      <c r="AV366" s="18">
        <f t="shared" si="193"/>
        <v>1</v>
      </c>
      <c r="AW366" s="105"/>
      <c r="AX366" s="103"/>
      <c r="AY366" s="107">
        <f t="shared" si="184"/>
        <v>1452861.0308115259</v>
      </c>
      <c r="AZ366" s="7"/>
      <c r="BA366" s="7"/>
      <c r="BB366" s="7"/>
      <c r="BC366" s="7"/>
      <c r="BD366" s="7"/>
      <c r="BE366" s="7"/>
      <c r="BF366" s="7"/>
    </row>
    <row r="367" spans="1:58" x14ac:dyDescent="0.25">
      <c r="A367" s="22" t="s">
        <v>586</v>
      </c>
      <c r="B367" s="23">
        <v>3</v>
      </c>
      <c r="C367" s="22" t="s">
        <v>614</v>
      </c>
      <c r="D367" s="48">
        <v>30000079</v>
      </c>
      <c r="E367" s="22" t="s">
        <v>745</v>
      </c>
      <c r="F367" s="22" t="s">
        <v>1504</v>
      </c>
      <c r="I367" s="1" t="s">
        <v>562</v>
      </c>
      <c r="J367" s="33">
        <v>35553</v>
      </c>
      <c r="K367" s="33">
        <f t="shared" si="185"/>
        <v>26700.306341294265</v>
      </c>
      <c r="L367" s="33">
        <v>1707</v>
      </c>
      <c r="M367" s="33">
        <f t="shared" si="186"/>
        <v>1</v>
      </c>
      <c r="N367" s="32">
        <v>0</v>
      </c>
      <c r="O367" s="33" t="s">
        <v>11</v>
      </c>
      <c r="P367" s="33" t="str">
        <f t="shared" si="162"/>
        <v/>
      </c>
      <c r="Q367" s="36">
        <f t="shared" si="163"/>
        <v>2.4650595238095243</v>
      </c>
      <c r="R367" s="6">
        <f t="shared" si="164"/>
        <v>3.7360469642857144</v>
      </c>
      <c r="S367" s="6">
        <f t="shared" si="165"/>
        <v>0</v>
      </c>
      <c r="T367" s="6">
        <f t="shared" si="187"/>
        <v>1.2709874404761901</v>
      </c>
      <c r="U367" s="6">
        <f t="shared" si="166"/>
        <v>3.7360469642857144</v>
      </c>
      <c r="V367" s="6">
        <f t="shared" si="167"/>
        <v>4.7615625000000001</v>
      </c>
      <c r="W367" s="6">
        <f t="shared" si="168"/>
        <v>5.7272738095238092</v>
      </c>
      <c r="X367" s="6">
        <f t="shared" si="169"/>
        <v>0</v>
      </c>
      <c r="Y367" s="6">
        <f t="shared" si="188"/>
        <v>0.96571130952380901</v>
      </c>
      <c r="Z367" s="6">
        <f t="shared" si="170"/>
        <v>5.7272738095238092</v>
      </c>
      <c r="AA367" s="4">
        <f t="shared" si="171"/>
        <v>1</v>
      </c>
      <c r="AB367" s="44">
        <f t="shared" si="172"/>
        <v>1</v>
      </c>
      <c r="AC367" s="6">
        <f t="shared" si="173"/>
        <v>0.125</v>
      </c>
      <c r="AD367" s="4">
        <f t="shared" si="189"/>
        <v>0</v>
      </c>
      <c r="AF367" s="4">
        <f t="shared" si="174"/>
        <v>0</v>
      </c>
      <c r="AG367" s="4">
        <f t="shared" si="175"/>
        <v>0</v>
      </c>
      <c r="AH367" s="4">
        <f t="shared" si="190"/>
        <v>0</v>
      </c>
      <c r="AI367" s="4">
        <f t="shared" si="176"/>
        <v>902401.08273809496</v>
      </c>
      <c r="AJ367" s="4">
        <f t="shared" si="177"/>
        <v>286473.81769821414</v>
      </c>
      <c r="AK367" s="4">
        <f t="shared" si="178"/>
        <v>273849.59999999998</v>
      </c>
      <c r="AL367" s="4">
        <f t="shared" si="179"/>
        <v>42000</v>
      </c>
      <c r="AM367" s="4">
        <f t="shared" si="180"/>
        <v>8969.5249999999996</v>
      </c>
      <c r="AN367" s="4">
        <f t="shared" si="181"/>
        <v>20173.636363636364</v>
      </c>
      <c r="AO367" s="4">
        <f t="shared" si="182"/>
        <v>0</v>
      </c>
      <c r="AP367" s="4">
        <v>0</v>
      </c>
      <c r="AQ367" s="4">
        <v>0</v>
      </c>
      <c r="AR367" s="4">
        <f t="shared" si="183"/>
        <v>0</v>
      </c>
      <c r="AS367" s="4">
        <f t="shared" si="191"/>
        <v>1533867.6617999456</v>
      </c>
      <c r="AT367" s="4">
        <v>0</v>
      </c>
      <c r="AU367" s="4">
        <f t="shared" si="192"/>
        <v>1533867.6617999456</v>
      </c>
      <c r="AV367" s="18">
        <f t="shared" si="193"/>
        <v>1</v>
      </c>
      <c r="AW367" s="105"/>
      <c r="AX367" s="103"/>
      <c r="AY367" s="107">
        <f t="shared" si="184"/>
        <v>1533867.6617999456</v>
      </c>
      <c r="AZ367" s="7"/>
      <c r="BA367" s="7"/>
      <c r="BB367" s="7"/>
      <c r="BC367" s="7"/>
      <c r="BD367" s="7"/>
      <c r="BE367" s="7"/>
      <c r="BF367" s="7"/>
    </row>
    <row r="368" spans="1:58" x14ac:dyDescent="0.25">
      <c r="A368" s="22" t="s">
        <v>586</v>
      </c>
      <c r="B368" s="23">
        <v>3</v>
      </c>
      <c r="C368" s="22" t="s">
        <v>1865</v>
      </c>
      <c r="D368" s="48">
        <v>30000087</v>
      </c>
      <c r="E368" s="22" t="s">
        <v>746</v>
      </c>
      <c r="F368" s="22" t="s">
        <v>1504</v>
      </c>
      <c r="I368" s="1" t="s">
        <v>561</v>
      </c>
      <c r="J368" s="33">
        <v>33389</v>
      </c>
      <c r="K368" s="33">
        <f t="shared" si="185"/>
        <v>25075.142137920124</v>
      </c>
      <c r="L368" s="33">
        <v>1833</v>
      </c>
      <c r="M368" s="33">
        <f t="shared" si="186"/>
        <v>1</v>
      </c>
      <c r="N368" s="32">
        <v>0</v>
      </c>
      <c r="O368" s="33" t="s">
        <v>11</v>
      </c>
      <c r="P368" s="33" t="str">
        <f t="shared" si="162"/>
        <v/>
      </c>
      <c r="Q368" s="36">
        <f t="shared" si="163"/>
        <v>2.3362500000000002</v>
      </c>
      <c r="R368" s="6">
        <f t="shared" si="164"/>
        <v>3.6506982738095237</v>
      </c>
      <c r="S368" s="6">
        <f t="shared" si="165"/>
        <v>0</v>
      </c>
      <c r="T368" s="6">
        <f t="shared" si="187"/>
        <v>1.3144482738095236</v>
      </c>
      <c r="U368" s="6">
        <f t="shared" si="166"/>
        <v>3.6506982738095237</v>
      </c>
      <c r="V368" s="6">
        <f t="shared" si="167"/>
        <v>4.4717410714285712</v>
      </c>
      <c r="W368" s="6">
        <f t="shared" si="168"/>
        <v>5.5762857142857136</v>
      </c>
      <c r="X368" s="6">
        <f t="shared" si="169"/>
        <v>0</v>
      </c>
      <c r="Y368" s="6">
        <f t="shared" si="188"/>
        <v>1.1045446428571424</v>
      </c>
      <c r="Z368" s="6">
        <f t="shared" si="170"/>
        <v>5.5762857142857136</v>
      </c>
      <c r="AA368" s="4">
        <f t="shared" si="171"/>
        <v>1.3333333333333333</v>
      </c>
      <c r="AB368" s="44">
        <f t="shared" si="172"/>
        <v>2</v>
      </c>
      <c r="AC368" s="6">
        <f t="shared" si="173"/>
        <v>0.16666666666666666</v>
      </c>
      <c r="AD368" s="4">
        <f t="shared" si="189"/>
        <v>0</v>
      </c>
      <c r="AF368" s="4">
        <f t="shared" si="174"/>
        <v>0</v>
      </c>
      <c r="AG368" s="4">
        <f t="shared" si="175"/>
        <v>0</v>
      </c>
      <c r="AH368" s="4">
        <f t="shared" si="190"/>
        <v>0</v>
      </c>
      <c r="AI368" s="4">
        <f t="shared" si="176"/>
        <v>933258.27440476173</v>
      </c>
      <c r="AJ368" s="4">
        <f t="shared" si="177"/>
        <v>327658.08739821415</v>
      </c>
      <c r="AK368" s="4">
        <f t="shared" si="178"/>
        <v>365132.79999999993</v>
      </c>
      <c r="AL368" s="4">
        <f t="shared" si="179"/>
        <v>84000</v>
      </c>
      <c r="AM368" s="4">
        <f t="shared" si="180"/>
        <v>11959.366666666665</v>
      </c>
      <c r="AN368" s="4">
        <f t="shared" si="181"/>
        <v>21662.727272727272</v>
      </c>
      <c r="AO368" s="4">
        <f t="shared" si="182"/>
        <v>127650.11999999998</v>
      </c>
      <c r="AP368" s="4">
        <v>0</v>
      </c>
      <c r="AQ368" s="4">
        <v>0</v>
      </c>
      <c r="AR368" s="4">
        <f t="shared" si="183"/>
        <v>0</v>
      </c>
      <c r="AS368" s="4">
        <f t="shared" si="191"/>
        <v>1871321.3757423698</v>
      </c>
      <c r="AT368" s="4">
        <v>0</v>
      </c>
      <c r="AU368" s="4">
        <f t="shared" si="192"/>
        <v>1871321.3757423698</v>
      </c>
      <c r="AV368" s="18">
        <f t="shared" si="193"/>
        <v>1</v>
      </c>
      <c r="AW368" s="105"/>
      <c r="AX368" s="103"/>
      <c r="AY368" s="107">
        <f t="shared" si="184"/>
        <v>1871321.3757423698</v>
      </c>
      <c r="AZ368" s="7"/>
      <c r="BA368" s="7"/>
      <c r="BB368" s="7"/>
      <c r="BC368" s="7"/>
      <c r="BD368" s="7"/>
      <c r="BE368" s="7"/>
      <c r="BF368" s="7"/>
    </row>
    <row r="369" spans="1:58" x14ac:dyDescent="0.25">
      <c r="A369" s="22" t="s">
        <v>586</v>
      </c>
      <c r="B369" s="23">
        <v>3</v>
      </c>
      <c r="C369" s="22" t="s">
        <v>1866</v>
      </c>
      <c r="D369" s="48">
        <v>30781116</v>
      </c>
      <c r="E369" s="22" t="s">
        <v>1867</v>
      </c>
      <c r="F369" s="22" t="s">
        <v>1529</v>
      </c>
      <c r="I369" s="1" t="s">
        <v>564</v>
      </c>
      <c r="J369" s="33">
        <v>0</v>
      </c>
      <c r="K369" s="33">
        <f t="shared" si="185"/>
        <v>0</v>
      </c>
      <c r="L369" s="33">
        <v>0</v>
      </c>
      <c r="M369" s="33">
        <f t="shared" si="186"/>
        <v>0</v>
      </c>
      <c r="N369" s="32">
        <v>1</v>
      </c>
      <c r="O369" s="33"/>
      <c r="P369" s="33" t="str">
        <f t="shared" si="162"/>
        <v/>
      </c>
      <c r="Q369" s="36">
        <f t="shared" si="163"/>
        <v>0</v>
      </c>
      <c r="R369" s="6">
        <f t="shared" si="164"/>
        <v>0</v>
      </c>
      <c r="S369" s="6">
        <f t="shared" si="165"/>
        <v>0</v>
      </c>
      <c r="T369" s="6">
        <f t="shared" si="187"/>
        <v>0</v>
      </c>
      <c r="U369" s="6">
        <f t="shared" si="166"/>
        <v>0</v>
      </c>
      <c r="V369" s="6">
        <f t="shared" si="167"/>
        <v>0</v>
      </c>
      <c r="W369" s="6">
        <f t="shared" si="168"/>
        <v>0</v>
      </c>
      <c r="X369" s="6">
        <f t="shared" si="169"/>
        <v>0</v>
      </c>
      <c r="Y369" s="6">
        <f t="shared" si="188"/>
        <v>0</v>
      </c>
      <c r="Z369" s="6">
        <f t="shared" si="170"/>
        <v>0</v>
      </c>
      <c r="AA369" s="4">
        <f t="shared" si="171"/>
        <v>0</v>
      </c>
      <c r="AB369" s="44">
        <f t="shared" si="172"/>
        <v>0</v>
      </c>
      <c r="AC369" s="6">
        <f t="shared" si="173"/>
        <v>0</v>
      </c>
      <c r="AD369" s="4">
        <f t="shared" si="189"/>
        <v>0</v>
      </c>
      <c r="AF369" s="4">
        <f t="shared" si="174"/>
        <v>0</v>
      </c>
      <c r="AG369" s="4">
        <f t="shared" si="175"/>
        <v>0</v>
      </c>
      <c r="AH369" s="4">
        <f t="shared" si="190"/>
        <v>0</v>
      </c>
      <c r="AI369" s="4">
        <f t="shared" si="176"/>
        <v>0</v>
      </c>
      <c r="AJ369" s="4">
        <f t="shared" si="177"/>
        <v>0</v>
      </c>
      <c r="AK369" s="4">
        <f t="shared" si="178"/>
        <v>0</v>
      </c>
      <c r="AL369" s="4">
        <f t="shared" si="179"/>
        <v>0</v>
      </c>
      <c r="AM369" s="4">
        <f t="shared" si="180"/>
        <v>0</v>
      </c>
      <c r="AN369" s="4">
        <f t="shared" si="181"/>
        <v>0</v>
      </c>
      <c r="AO369" s="4">
        <f t="shared" si="182"/>
        <v>0</v>
      </c>
      <c r="AP369" s="4">
        <v>0</v>
      </c>
      <c r="AQ369" s="4">
        <v>0</v>
      </c>
      <c r="AR369" s="4">
        <f t="shared" si="183"/>
        <v>0</v>
      </c>
      <c r="AS369" s="4">
        <f t="shared" si="191"/>
        <v>0</v>
      </c>
      <c r="AT369" s="4">
        <v>0</v>
      </c>
      <c r="AU369" s="4">
        <f t="shared" si="192"/>
        <v>0</v>
      </c>
      <c r="AV369" s="18">
        <f t="shared" si="193"/>
        <v>0</v>
      </c>
      <c r="AW369" s="105"/>
      <c r="AX369" s="103"/>
      <c r="AY369" s="107">
        <f t="shared" si="184"/>
        <v>0</v>
      </c>
      <c r="AZ369" s="7"/>
      <c r="BA369" s="7"/>
      <c r="BB369" s="7"/>
      <c r="BC369" s="7"/>
      <c r="BD369" s="7"/>
      <c r="BE369" s="7"/>
      <c r="BF369" s="7"/>
    </row>
    <row r="370" spans="1:58" x14ac:dyDescent="0.25">
      <c r="A370" s="22" t="s">
        <v>586</v>
      </c>
      <c r="B370" s="23">
        <v>15</v>
      </c>
      <c r="C370" s="22" t="s">
        <v>615</v>
      </c>
      <c r="D370" s="48">
        <v>150000032</v>
      </c>
      <c r="E370" s="22" t="s">
        <v>839</v>
      </c>
      <c r="F370" s="22" t="s">
        <v>1504</v>
      </c>
      <c r="I370" s="1" t="s">
        <v>496</v>
      </c>
      <c r="J370" s="33">
        <v>12244</v>
      </c>
      <c r="K370" s="33">
        <f t="shared" si="185"/>
        <v>9195.2451506991529</v>
      </c>
      <c r="L370" s="33">
        <v>646</v>
      </c>
      <c r="M370" s="33">
        <f t="shared" si="186"/>
        <v>1</v>
      </c>
      <c r="N370" s="32">
        <v>0</v>
      </c>
      <c r="O370" s="33" t="s">
        <v>11</v>
      </c>
      <c r="P370" s="33" t="str">
        <f t="shared" si="162"/>
        <v>Faible activité</v>
      </c>
      <c r="Q370" s="36">
        <f t="shared" si="163"/>
        <v>1.0776190476190475</v>
      </c>
      <c r="R370" s="6">
        <f t="shared" si="164"/>
        <v>2</v>
      </c>
      <c r="S370" s="6">
        <f t="shared" si="165"/>
        <v>0</v>
      </c>
      <c r="T370" s="6">
        <f t="shared" si="187"/>
        <v>0.92238095238095252</v>
      </c>
      <c r="U370" s="6">
        <f t="shared" si="166"/>
        <v>2</v>
      </c>
      <c r="V370" s="6">
        <f t="shared" si="167"/>
        <v>1.6398214285714285</v>
      </c>
      <c r="W370" s="6">
        <f t="shared" si="168"/>
        <v>2.3017023809523809</v>
      </c>
      <c r="X370" s="6">
        <f t="shared" si="169"/>
        <v>0</v>
      </c>
      <c r="Y370" s="6">
        <f t="shared" si="188"/>
        <v>0.66188095238095235</v>
      </c>
      <c r="Z370" s="6">
        <f t="shared" si="170"/>
        <v>2.3017023809523809</v>
      </c>
      <c r="AA370" s="4">
        <f t="shared" si="171"/>
        <v>1</v>
      </c>
      <c r="AB370" s="44">
        <f t="shared" si="172"/>
        <v>1</v>
      </c>
      <c r="AC370" s="6">
        <f t="shared" si="173"/>
        <v>0.125</v>
      </c>
      <c r="AD370" s="4">
        <f t="shared" si="189"/>
        <v>0</v>
      </c>
      <c r="AF370" s="4">
        <f t="shared" si="174"/>
        <v>0</v>
      </c>
      <c r="AG370" s="4">
        <f t="shared" si="175"/>
        <v>-100000</v>
      </c>
      <c r="AH370" s="4">
        <f t="shared" si="190"/>
        <v>-100000</v>
      </c>
      <c r="AI370" s="4">
        <f t="shared" si="176"/>
        <v>554890.47619047633</v>
      </c>
      <c r="AJ370" s="4">
        <f t="shared" si="177"/>
        <v>196343.93987142856</v>
      </c>
      <c r="AK370" s="4">
        <f t="shared" si="178"/>
        <v>273849.59999999998</v>
      </c>
      <c r="AL370" s="4">
        <f t="shared" si="179"/>
        <v>42000</v>
      </c>
      <c r="AM370" s="4">
        <f t="shared" si="180"/>
        <v>8969.5249999999996</v>
      </c>
      <c r="AN370" s="4">
        <f t="shared" si="181"/>
        <v>7634.545454545455</v>
      </c>
      <c r="AO370" s="4">
        <f t="shared" si="182"/>
        <v>0</v>
      </c>
      <c r="AP370" s="4">
        <v>0</v>
      </c>
      <c r="AQ370" s="4">
        <v>0</v>
      </c>
      <c r="AR370" s="4">
        <f t="shared" si="183"/>
        <v>0</v>
      </c>
      <c r="AS370" s="4">
        <f t="shared" si="191"/>
        <v>1083688.0865164502</v>
      </c>
      <c r="AT370" s="4">
        <v>0</v>
      </c>
      <c r="AU370" s="4">
        <f t="shared" si="192"/>
        <v>1083688.0865164502</v>
      </c>
      <c r="AV370" s="18">
        <f t="shared" si="193"/>
        <v>1</v>
      </c>
      <c r="AW370" s="105"/>
      <c r="AX370" s="103"/>
      <c r="AY370" s="107">
        <f t="shared" si="184"/>
        <v>1083688.0865164502</v>
      </c>
      <c r="AZ370" s="7"/>
      <c r="BA370" s="7"/>
      <c r="BB370" s="7"/>
      <c r="BC370" s="7"/>
      <c r="BD370" s="7"/>
      <c r="BE370" s="7"/>
      <c r="BF370" s="7"/>
    </row>
    <row r="371" spans="1:58" x14ac:dyDescent="0.25">
      <c r="A371" s="22" t="s">
        <v>586</v>
      </c>
      <c r="B371" s="23">
        <v>15</v>
      </c>
      <c r="C371" s="22" t="s">
        <v>616</v>
      </c>
      <c r="D371" s="48">
        <v>150000040</v>
      </c>
      <c r="E371" s="22" t="s">
        <v>840</v>
      </c>
      <c r="F371" s="22" t="s">
        <v>1504</v>
      </c>
      <c r="I371" s="1" t="s">
        <v>495</v>
      </c>
      <c r="J371" s="33">
        <v>24318</v>
      </c>
      <c r="K371" s="33">
        <f t="shared" si="185"/>
        <v>18262.820285421592</v>
      </c>
      <c r="L371" s="33">
        <v>1673</v>
      </c>
      <c r="M371" s="33">
        <f t="shared" si="186"/>
        <v>1</v>
      </c>
      <c r="N371" s="32">
        <v>0</v>
      </c>
      <c r="O371" s="33" t="s">
        <v>11</v>
      </c>
      <c r="P371" s="33" t="str">
        <f t="shared" si="162"/>
        <v/>
      </c>
      <c r="Q371" s="36">
        <f t="shared" si="163"/>
        <v>1.7963095238095239</v>
      </c>
      <c r="R371" s="6">
        <f t="shared" si="164"/>
        <v>3.0063238690476188</v>
      </c>
      <c r="S371" s="6">
        <f t="shared" si="165"/>
        <v>0</v>
      </c>
      <c r="T371" s="6">
        <f t="shared" si="187"/>
        <v>1.2100143452380949</v>
      </c>
      <c r="U371" s="6">
        <f t="shared" si="166"/>
        <v>3.0063238690476188</v>
      </c>
      <c r="V371" s="6">
        <f t="shared" si="167"/>
        <v>3.256875</v>
      </c>
      <c r="W371" s="6">
        <f t="shared" si="168"/>
        <v>4.4313511904761906</v>
      </c>
      <c r="X371" s="6">
        <f t="shared" si="169"/>
        <v>0</v>
      </c>
      <c r="Y371" s="6">
        <f t="shared" si="188"/>
        <v>1.1744761904761907</v>
      </c>
      <c r="Z371" s="6">
        <f t="shared" si="170"/>
        <v>4.4313511904761906</v>
      </c>
      <c r="AA371" s="4">
        <f t="shared" si="171"/>
        <v>1</v>
      </c>
      <c r="AB371" s="44">
        <f t="shared" si="172"/>
        <v>1</v>
      </c>
      <c r="AC371" s="6">
        <f t="shared" si="173"/>
        <v>0.125</v>
      </c>
      <c r="AD371" s="4">
        <f t="shared" si="189"/>
        <v>0</v>
      </c>
      <c r="AF371" s="4">
        <f t="shared" si="174"/>
        <v>0</v>
      </c>
      <c r="AG371" s="4">
        <f t="shared" si="175"/>
        <v>0</v>
      </c>
      <c r="AH371" s="4">
        <f t="shared" si="190"/>
        <v>0</v>
      </c>
      <c r="AI371" s="4">
        <f t="shared" si="176"/>
        <v>859110.18511904741</v>
      </c>
      <c r="AJ371" s="4">
        <f t="shared" si="177"/>
        <v>348402.95931428578</v>
      </c>
      <c r="AK371" s="4">
        <f t="shared" si="178"/>
        <v>273849.59999999998</v>
      </c>
      <c r="AL371" s="4">
        <f t="shared" si="179"/>
        <v>42000</v>
      </c>
      <c r="AM371" s="4">
        <f t="shared" si="180"/>
        <v>8969.5249999999996</v>
      </c>
      <c r="AN371" s="4">
        <f t="shared" si="181"/>
        <v>19771.818181818184</v>
      </c>
      <c r="AO371" s="4">
        <f t="shared" si="182"/>
        <v>0</v>
      </c>
      <c r="AP371" s="4">
        <v>0</v>
      </c>
      <c r="AQ371" s="4">
        <v>0</v>
      </c>
      <c r="AR371" s="4">
        <f t="shared" si="183"/>
        <v>0</v>
      </c>
      <c r="AS371" s="4">
        <f t="shared" si="191"/>
        <v>1552104.0876151512</v>
      </c>
      <c r="AT371" s="4">
        <v>0</v>
      </c>
      <c r="AU371" s="4">
        <f t="shared" si="192"/>
        <v>1552104.0876151512</v>
      </c>
      <c r="AV371" s="18">
        <f t="shared" si="193"/>
        <v>1</v>
      </c>
      <c r="AW371" s="105"/>
      <c r="AX371" s="103"/>
      <c r="AY371" s="107">
        <f t="shared" si="184"/>
        <v>1552104.0876151512</v>
      </c>
      <c r="AZ371" s="7"/>
      <c r="BA371" s="7"/>
      <c r="BB371" s="7"/>
      <c r="BC371" s="7"/>
      <c r="BD371" s="7"/>
      <c r="BE371" s="7"/>
      <c r="BF371" s="7"/>
    </row>
    <row r="372" spans="1:58" x14ac:dyDescent="0.25">
      <c r="A372" s="22" t="s">
        <v>586</v>
      </c>
      <c r="B372" s="23">
        <v>15</v>
      </c>
      <c r="C372" s="22" t="s">
        <v>617</v>
      </c>
      <c r="D372" s="48">
        <v>150000164</v>
      </c>
      <c r="E372" s="22" t="s">
        <v>841</v>
      </c>
      <c r="F372" s="22" t="s">
        <v>1504</v>
      </c>
      <c r="I372" s="1" t="s">
        <v>494</v>
      </c>
      <c r="J372" s="33">
        <v>8003</v>
      </c>
      <c r="K372" s="33">
        <f t="shared" si="185"/>
        <v>6010.2537521271906</v>
      </c>
      <c r="L372" s="33">
        <v>468</v>
      </c>
      <c r="M372" s="33">
        <f t="shared" si="186"/>
        <v>1</v>
      </c>
      <c r="N372" s="32">
        <v>0</v>
      </c>
      <c r="O372" s="33" t="s">
        <v>11</v>
      </c>
      <c r="P372" s="33" t="str">
        <f t="shared" si="162"/>
        <v>Faible activité</v>
      </c>
      <c r="Q372" s="36">
        <f t="shared" si="163"/>
        <v>1</v>
      </c>
      <c r="R372" s="6">
        <f t="shared" si="164"/>
        <v>2</v>
      </c>
      <c r="S372" s="6">
        <f t="shared" si="165"/>
        <v>0</v>
      </c>
      <c r="T372" s="6">
        <f t="shared" si="187"/>
        <v>1</v>
      </c>
      <c r="U372" s="6">
        <f t="shared" si="166"/>
        <v>2</v>
      </c>
      <c r="V372" s="6">
        <f t="shared" si="167"/>
        <v>1.0718303571428571</v>
      </c>
      <c r="W372" s="6">
        <f t="shared" si="168"/>
        <v>2</v>
      </c>
      <c r="X372" s="6">
        <f t="shared" si="169"/>
        <v>0</v>
      </c>
      <c r="Y372" s="6">
        <f t="shared" si="188"/>
        <v>0.92816964285714287</v>
      </c>
      <c r="Z372" s="6">
        <f t="shared" si="170"/>
        <v>2</v>
      </c>
      <c r="AA372" s="4">
        <f t="shared" si="171"/>
        <v>1</v>
      </c>
      <c r="AB372" s="44">
        <f t="shared" si="172"/>
        <v>1</v>
      </c>
      <c r="AC372" s="6">
        <f t="shared" si="173"/>
        <v>0.125</v>
      </c>
      <c r="AD372" s="4">
        <f t="shared" si="189"/>
        <v>0</v>
      </c>
      <c r="AF372" s="4">
        <f t="shared" si="174"/>
        <v>0</v>
      </c>
      <c r="AG372" s="4">
        <f t="shared" si="175"/>
        <v>-100000</v>
      </c>
      <c r="AH372" s="4">
        <f t="shared" si="190"/>
        <v>-50000</v>
      </c>
      <c r="AI372" s="4">
        <f t="shared" si="176"/>
        <v>660000</v>
      </c>
      <c r="AJ372" s="4">
        <f t="shared" si="177"/>
        <v>275337.25497321429</v>
      </c>
      <c r="AK372" s="4">
        <f t="shared" si="178"/>
        <v>273849.59999999998</v>
      </c>
      <c r="AL372" s="4">
        <f t="shared" si="179"/>
        <v>42000</v>
      </c>
      <c r="AM372" s="4">
        <f t="shared" si="180"/>
        <v>8969.5249999999996</v>
      </c>
      <c r="AN372" s="4">
        <f t="shared" si="181"/>
        <v>5530.909090909091</v>
      </c>
      <c r="AO372" s="4">
        <f t="shared" si="182"/>
        <v>0</v>
      </c>
      <c r="AP372" s="4">
        <v>0</v>
      </c>
      <c r="AQ372" s="4">
        <v>0</v>
      </c>
      <c r="AR372" s="4">
        <f t="shared" si="183"/>
        <v>0</v>
      </c>
      <c r="AS372" s="4">
        <f t="shared" si="191"/>
        <v>1265687.2890641233</v>
      </c>
      <c r="AT372" s="4">
        <v>0</v>
      </c>
      <c r="AU372" s="4">
        <f t="shared" si="192"/>
        <v>1265687.2890641233</v>
      </c>
      <c r="AV372" s="18">
        <f t="shared" si="193"/>
        <v>1</v>
      </c>
      <c r="AW372" s="105"/>
      <c r="AX372" s="103"/>
      <c r="AY372" s="107">
        <f t="shared" si="184"/>
        <v>1265687.2890641233</v>
      </c>
      <c r="AZ372" s="7"/>
      <c r="BA372" s="7"/>
      <c r="BB372" s="7"/>
      <c r="BC372" s="7"/>
      <c r="BD372" s="7"/>
      <c r="BE372" s="7"/>
      <c r="BF372" s="7"/>
    </row>
    <row r="373" spans="1:58" x14ac:dyDescent="0.25">
      <c r="A373" s="22" t="s">
        <v>586</v>
      </c>
      <c r="B373" s="23">
        <v>43</v>
      </c>
      <c r="C373" s="22" t="s">
        <v>1868</v>
      </c>
      <c r="D373" s="48">
        <v>430000117</v>
      </c>
      <c r="E373" s="22" t="s">
        <v>1045</v>
      </c>
      <c r="F373" s="22" t="s">
        <v>1504</v>
      </c>
      <c r="I373" s="1" t="s">
        <v>354</v>
      </c>
      <c r="J373" s="33">
        <v>34252</v>
      </c>
      <c r="K373" s="33">
        <f t="shared" si="185"/>
        <v>25723.255219025432</v>
      </c>
      <c r="L373" s="33">
        <v>1351</v>
      </c>
      <c r="M373" s="33">
        <f t="shared" si="186"/>
        <v>1</v>
      </c>
      <c r="N373" s="32">
        <v>0</v>
      </c>
      <c r="O373" s="33" t="s">
        <v>11</v>
      </c>
      <c r="P373" s="33" t="str">
        <f t="shared" si="162"/>
        <v/>
      </c>
      <c r="Q373" s="36">
        <f t="shared" si="163"/>
        <v>2.3876190476190478</v>
      </c>
      <c r="R373" s="6">
        <f t="shared" si="164"/>
        <v>3.5049158928571429</v>
      </c>
      <c r="S373" s="6">
        <f t="shared" si="165"/>
        <v>0</v>
      </c>
      <c r="T373" s="6">
        <f t="shared" si="187"/>
        <v>1.1172968452380951</v>
      </c>
      <c r="U373" s="6">
        <f t="shared" si="166"/>
        <v>3.5049158928571429</v>
      </c>
      <c r="V373" s="6">
        <f t="shared" si="167"/>
        <v>4.5873214285714283</v>
      </c>
      <c r="W373" s="6">
        <f t="shared" si="168"/>
        <v>5.3152559523809524</v>
      </c>
      <c r="X373" s="6">
        <f t="shared" si="169"/>
        <v>0</v>
      </c>
      <c r="Y373" s="6">
        <f t="shared" si="188"/>
        <v>0.72793452380952406</v>
      </c>
      <c r="Z373" s="6">
        <f t="shared" si="170"/>
        <v>5.3152559523809524</v>
      </c>
      <c r="AA373" s="4">
        <f t="shared" si="171"/>
        <v>1</v>
      </c>
      <c r="AB373" s="44">
        <f t="shared" si="172"/>
        <v>1</v>
      </c>
      <c r="AC373" s="6">
        <f t="shared" si="173"/>
        <v>0.125</v>
      </c>
      <c r="AD373" s="4">
        <f t="shared" si="189"/>
        <v>0</v>
      </c>
      <c r="AF373" s="4">
        <f t="shared" si="174"/>
        <v>0</v>
      </c>
      <c r="AG373" s="4">
        <f t="shared" si="175"/>
        <v>0</v>
      </c>
      <c r="AH373" s="4">
        <f t="shared" si="190"/>
        <v>0</v>
      </c>
      <c r="AI373" s="4">
        <f t="shared" si="176"/>
        <v>793280.7601190476</v>
      </c>
      <c r="AJ373" s="4">
        <f t="shared" si="177"/>
        <v>215938.42798928582</v>
      </c>
      <c r="AK373" s="4">
        <f t="shared" si="178"/>
        <v>273849.59999999998</v>
      </c>
      <c r="AL373" s="4">
        <f t="shared" si="179"/>
        <v>42000</v>
      </c>
      <c r="AM373" s="4">
        <f t="shared" si="180"/>
        <v>8969.5249999999996</v>
      </c>
      <c r="AN373" s="4">
        <f t="shared" si="181"/>
        <v>15966.363636363636</v>
      </c>
      <c r="AO373" s="4">
        <f t="shared" si="182"/>
        <v>0</v>
      </c>
      <c r="AP373" s="4">
        <v>0</v>
      </c>
      <c r="AQ373" s="4">
        <v>0</v>
      </c>
      <c r="AR373" s="4">
        <f t="shared" si="183"/>
        <v>0</v>
      </c>
      <c r="AS373" s="4">
        <f t="shared" si="191"/>
        <v>1350004.6767446969</v>
      </c>
      <c r="AT373" s="4">
        <v>0</v>
      </c>
      <c r="AU373" s="4">
        <f t="shared" si="192"/>
        <v>1350004.6767446969</v>
      </c>
      <c r="AV373" s="18">
        <f t="shared" si="193"/>
        <v>1</v>
      </c>
      <c r="AW373" s="105"/>
      <c r="AX373" s="103"/>
      <c r="AY373" s="107">
        <f t="shared" si="184"/>
        <v>1350004.6767446969</v>
      </c>
      <c r="AZ373" s="7"/>
      <c r="BA373" s="7"/>
      <c r="BB373" s="7"/>
      <c r="BC373" s="7"/>
      <c r="BD373" s="7"/>
      <c r="BE373" s="7"/>
      <c r="BF373" s="7"/>
    </row>
    <row r="374" spans="1:58" x14ac:dyDescent="0.25">
      <c r="A374" s="22" t="s">
        <v>586</v>
      </c>
      <c r="B374" s="23">
        <v>43</v>
      </c>
      <c r="C374" s="22" t="s">
        <v>618</v>
      </c>
      <c r="D374" s="48">
        <v>430000190</v>
      </c>
      <c r="E374" s="22" t="s">
        <v>1047</v>
      </c>
      <c r="F374" s="22" t="s">
        <v>1504</v>
      </c>
      <c r="I374" s="1" t="s">
        <v>353</v>
      </c>
      <c r="J374" s="33">
        <v>11449</v>
      </c>
      <c r="K374" s="33">
        <f t="shared" si="185"/>
        <v>8598.2000759845305</v>
      </c>
      <c r="L374" s="33">
        <v>491</v>
      </c>
      <c r="M374" s="33">
        <f t="shared" si="186"/>
        <v>1</v>
      </c>
      <c r="N374" s="32">
        <v>0</v>
      </c>
      <c r="O374" s="33" t="s">
        <v>11</v>
      </c>
      <c r="P374" s="33" t="str">
        <f t="shared" si="162"/>
        <v>Faible activité</v>
      </c>
      <c r="Q374" s="36">
        <f t="shared" si="163"/>
        <v>1.030297619047619</v>
      </c>
      <c r="R374" s="6">
        <f t="shared" si="164"/>
        <v>2</v>
      </c>
      <c r="S374" s="6">
        <f t="shared" si="165"/>
        <v>0</v>
      </c>
      <c r="T374" s="6">
        <f t="shared" si="187"/>
        <v>0.96970238095238104</v>
      </c>
      <c r="U374" s="6">
        <f t="shared" si="166"/>
        <v>2</v>
      </c>
      <c r="V374" s="6">
        <f t="shared" si="167"/>
        <v>1.533348214285714</v>
      </c>
      <c r="W374" s="6">
        <f t="shared" si="168"/>
        <v>2.0964642857142857</v>
      </c>
      <c r="X374" s="6">
        <f t="shared" si="169"/>
        <v>0</v>
      </c>
      <c r="Y374" s="6">
        <f t="shared" si="188"/>
        <v>0.56311607142857167</v>
      </c>
      <c r="Z374" s="6">
        <f t="shared" si="170"/>
        <v>2.0964642857142857</v>
      </c>
      <c r="AA374" s="4">
        <f t="shared" si="171"/>
        <v>1</v>
      </c>
      <c r="AB374" s="44">
        <f t="shared" si="172"/>
        <v>1</v>
      </c>
      <c r="AC374" s="6">
        <f t="shared" si="173"/>
        <v>0.125</v>
      </c>
      <c r="AD374" s="4">
        <f t="shared" si="189"/>
        <v>0</v>
      </c>
      <c r="AF374" s="4">
        <f t="shared" si="174"/>
        <v>0</v>
      </c>
      <c r="AG374" s="4">
        <f t="shared" si="175"/>
        <v>-100000</v>
      </c>
      <c r="AH374" s="4">
        <f t="shared" si="190"/>
        <v>-50000</v>
      </c>
      <c r="AI374" s="4">
        <f t="shared" si="176"/>
        <v>638488.69047619053</v>
      </c>
      <c r="AJ374" s="4">
        <f t="shared" si="177"/>
        <v>167045.79225535723</v>
      </c>
      <c r="AK374" s="4">
        <f t="shared" si="178"/>
        <v>273849.59999999998</v>
      </c>
      <c r="AL374" s="4">
        <f t="shared" si="179"/>
        <v>42000</v>
      </c>
      <c r="AM374" s="4">
        <f t="shared" si="180"/>
        <v>8969.5249999999996</v>
      </c>
      <c r="AN374" s="4">
        <f t="shared" si="181"/>
        <v>5802.727272727273</v>
      </c>
      <c r="AO374" s="4">
        <f t="shared" si="182"/>
        <v>0</v>
      </c>
      <c r="AP374" s="4">
        <v>0</v>
      </c>
      <c r="AQ374" s="4">
        <v>0</v>
      </c>
      <c r="AR374" s="4">
        <f t="shared" si="183"/>
        <v>0</v>
      </c>
      <c r="AS374" s="4">
        <f t="shared" si="191"/>
        <v>1136156.335004275</v>
      </c>
      <c r="AT374" s="4">
        <v>0</v>
      </c>
      <c r="AU374" s="4">
        <f t="shared" si="192"/>
        <v>1136156.335004275</v>
      </c>
      <c r="AV374" s="18">
        <f t="shared" si="193"/>
        <v>1</v>
      </c>
      <c r="AW374" s="105"/>
      <c r="AX374" s="103"/>
      <c r="AY374" s="107">
        <f t="shared" si="184"/>
        <v>1136156.335004275</v>
      </c>
      <c r="AZ374" s="7"/>
      <c r="BA374" s="7"/>
      <c r="BB374" s="7"/>
      <c r="BC374" s="7"/>
      <c r="BD374" s="7"/>
      <c r="BE374" s="7"/>
      <c r="BF374" s="7"/>
    </row>
    <row r="375" spans="1:58" x14ac:dyDescent="0.25">
      <c r="A375" s="22" t="s">
        <v>586</v>
      </c>
      <c r="B375" s="23">
        <v>63</v>
      </c>
      <c r="C375" s="22" t="s">
        <v>1869</v>
      </c>
      <c r="D375" s="48">
        <v>630000404</v>
      </c>
      <c r="E375" s="22" t="s">
        <v>1195</v>
      </c>
      <c r="F375" s="22" t="s">
        <v>1504</v>
      </c>
      <c r="I375" s="1" t="s">
        <v>248</v>
      </c>
      <c r="J375" s="33">
        <v>45297</v>
      </c>
      <c r="K375" s="33">
        <f t="shared" si="185"/>
        <v>34018.051257041778</v>
      </c>
      <c r="L375" s="33">
        <v>8001</v>
      </c>
      <c r="M375" s="33">
        <f t="shared" si="186"/>
        <v>1</v>
      </c>
      <c r="N375" s="32">
        <v>0</v>
      </c>
      <c r="O375" s="33" t="s">
        <v>11</v>
      </c>
      <c r="P375" s="33" t="str">
        <f t="shared" si="162"/>
        <v/>
      </c>
      <c r="Q375" s="36">
        <f t="shared" si="163"/>
        <v>3.0450595238095239</v>
      </c>
      <c r="R375" s="6">
        <f t="shared" si="164"/>
        <v>6.9780230357142861</v>
      </c>
      <c r="S375" s="6">
        <f t="shared" si="165"/>
        <v>0</v>
      </c>
      <c r="T375" s="6">
        <f t="shared" si="187"/>
        <v>3.9329635119047621</v>
      </c>
      <c r="U375" s="6">
        <f t="shared" si="166"/>
        <v>6.9780230357142861</v>
      </c>
      <c r="V375" s="6">
        <f t="shared" si="167"/>
        <v>6.0665624999999999</v>
      </c>
      <c r="W375" s="6">
        <f t="shared" si="168"/>
        <v>11.512309523809524</v>
      </c>
      <c r="X375" s="6">
        <f t="shared" si="169"/>
        <v>0</v>
      </c>
      <c r="Y375" s="6">
        <f t="shared" si="188"/>
        <v>5.445747023809524</v>
      </c>
      <c r="Z375" s="6">
        <f t="shared" si="170"/>
        <v>11.512309523809524</v>
      </c>
      <c r="AA375" s="4">
        <f t="shared" si="171"/>
        <v>4</v>
      </c>
      <c r="AB375" s="44">
        <f t="shared" si="172"/>
        <v>4</v>
      </c>
      <c r="AC375" s="6">
        <f t="shared" si="173"/>
        <v>0.5</v>
      </c>
      <c r="AD375" s="4">
        <f t="shared" si="189"/>
        <v>1</v>
      </c>
      <c r="AF375" s="4">
        <f t="shared" si="174"/>
        <v>0</v>
      </c>
      <c r="AG375" s="4">
        <f t="shared" si="175"/>
        <v>0</v>
      </c>
      <c r="AH375" s="4">
        <f t="shared" si="190"/>
        <v>0</v>
      </c>
      <c r="AI375" s="4">
        <f t="shared" si="176"/>
        <v>2792404.093452381</v>
      </c>
      <c r="AJ375" s="4">
        <f t="shared" si="177"/>
        <v>1615455.804176786</v>
      </c>
      <c r="AK375" s="4">
        <f t="shared" si="178"/>
        <v>1095398.3999999999</v>
      </c>
      <c r="AL375" s="4">
        <f t="shared" si="179"/>
        <v>168000</v>
      </c>
      <c r="AM375" s="4">
        <f t="shared" si="180"/>
        <v>35878.1</v>
      </c>
      <c r="AN375" s="4">
        <f t="shared" si="181"/>
        <v>94557.272727272735</v>
      </c>
      <c r="AO375" s="4">
        <f t="shared" si="182"/>
        <v>557189.6399999999</v>
      </c>
      <c r="AP375" s="4">
        <v>0</v>
      </c>
      <c r="AQ375" s="4">
        <v>0</v>
      </c>
      <c r="AR375" s="4">
        <f t="shared" si="183"/>
        <v>987143.40683765162</v>
      </c>
      <c r="AS375" s="4">
        <f t="shared" si="191"/>
        <v>7346026.7171940897</v>
      </c>
      <c r="AT375" s="4">
        <v>0</v>
      </c>
      <c r="AU375" s="4">
        <f t="shared" si="192"/>
        <v>7346026.7171940897</v>
      </c>
      <c r="AV375" s="18">
        <f t="shared" si="193"/>
        <v>1</v>
      </c>
      <c r="AW375" s="105"/>
      <c r="AX375" s="103"/>
      <c r="AY375" s="107">
        <f t="shared" si="184"/>
        <v>7346026.7171940897</v>
      </c>
      <c r="AZ375" s="7"/>
      <c r="BA375" s="7"/>
      <c r="BB375" s="7"/>
      <c r="BC375" s="7"/>
      <c r="BD375" s="7"/>
      <c r="BE375" s="7"/>
      <c r="BF375" s="7"/>
    </row>
    <row r="376" spans="1:58" x14ac:dyDescent="0.25">
      <c r="A376" s="22" t="s">
        <v>586</v>
      </c>
      <c r="B376" s="23">
        <v>63</v>
      </c>
      <c r="C376" s="22" t="s">
        <v>1870</v>
      </c>
      <c r="D376" s="48">
        <v>630000412</v>
      </c>
      <c r="E376" s="22" t="s">
        <v>1197</v>
      </c>
      <c r="F376" s="22" t="s">
        <v>1504</v>
      </c>
      <c r="I376" s="1" t="s">
        <v>247</v>
      </c>
      <c r="J376" s="33">
        <v>9714</v>
      </c>
      <c r="K376" s="33">
        <f t="shared" si="185"/>
        <v>7295.2149129280924</v>
      </c>
      <c r="L376" s="33">
        <v>391</v>
      </c>
      <c r="M376" s="33">
        <f t="shared" si="186"/>
        <v>1</v>
      </c>
      <c r="N376" s="32">
        <v>0</v>
      </c>
      <c r="O376" s="33" t="s">
        <v>11</v>
      </c>
      <c r="P376" s="33" t="str">
        <f t="shared" si="162"/>
        <v>Faible activité</v>
      </c>
      <c r="Q376" s="36">
        <f t="shared" si="163"/>
        <v>1</v>
      </c>
      <c r="R376" s="6">
        <f t="shared" si="164"/>
        <v>2</v>
      </c>
      <c r="S376" s="6">
        <f t="shared" si="165"/>
        <v>0</v>
      </c>
      <c r="T376" s="6">
        <f t="shared" si="187"/>
        <v>1</v>
      </c>
      <c r="U376" s="6">
        <f t="shared" si="166"/>
        <v>2</v>
      </c>
      <c r="V376" s="6">
        <f t="shared" si="167"/>
        <v>1.3009821428571429</v>
      </c>
      <c r="W376" s="6">
        <f t="shared" si="168"/>
        <v>2</v>
      </c>
      <c r="X376" s="6">
        <f t="shared" si="169"/>
        <v>0</v>
      </c>
      <c r="Y376" s="6">
        <f t="shared" si="188"/>
        <v>0.69901785714285714</v>
      </c>
      <c r="Z376" s="6">
        <f t="shared" si="170"/>
        <v>2</v>
      </c>
      <c r="AA376" s="4">
        <f t="shared" si="171"/>
        <v>1</v>
      </c>
      <c r="AB376" s="44">
        <f t="shared" si="172"/>
        <v>1</v>
      </c>
      <c r="AC376" s="6">
        <f t="shared" si="173"/>
        <v>0.125</v>
      </c>
      <c r="AD376" s="4">
        <f t="shared" si="189"/>
        <v>0</v>
      </c>
      <c r="AF376" s="4">
        <f t="shared" si="174"/>
        <v>0</v>
      </c>
      <c r="AG376" s="4">
        <f t="shared" si="175"/>
        <v>-100000</v>
      </c>
      <c r="AH376" s="4">
        <f t="shared" si="190"/>
        <v>-50000</v>
      </c>
      <c r="AI376" s="4">
        <f t="shared" si="176"/>
        <v>660000</v>
      </c>
      <c r="AJ376" s="4">
        <f t="shared" si="177"/>
        <v>207360.43183928574</v>
      </c>
      <c r="AK376" s="4">
        <f t="shared" si="178"/>
        <v>273849.59999999998</v>
      </c>
      <c r="AL376" s="4">
        <f t="shared" si="179"/>
        <v>42000</v>
      </c>
      <c r="AM376" s="4">
        <f t="shared" si="180"/>
        <v>8969.5249999999996</v>
      </c>
      <c r="AN376" s="4">
        <f t="shared" si="181"/>
        <v>4620.909090909091</v>
      </c>
      <c r="AO376" s="4">
        <f t="shared" si="182"/>
        <v>0</v>
      </c>
      <c r="AP376" s="4">
        <v>0</v>
      </c>
      <c r="AQ376" s="4">
        <v>0</v>
      </c>
      <c r="AR376" s="4">
        <f t="shared" si="183"/>
        <v>0</v>
      </c>
      <c r="AS376" s="4">
        <f t="shared" si="191"/>
        <v>1196800.4659301948</v>
      </c>
      <c r="AT376" s="4">
        <v>0</v>
      </c>
      <c r="AU376" s="4">
        <f t="shared" si="192"/>
        <v>1196800.4659301948</v>
      </c>
      <c r="AV376" s="18">
        <f t="shared" si="193"/>
        <v>1</v>
      </c>
      <c r="AW376" s="105"/>
      <c r="AX376" s="103"/>
      <c r="AY376" s="107">
        <f t="shared" si="184"/>
        <v>1196800.4659301948</v>
      </c>
      <c r="AZ376" s="7"/>
      <c r="BA376" s="7"/>
      <c r="BB376" s="7"/>
      <c r="BC376" s="7"/>
      <c r="BD376" s="7"/>
      <c r="BE376" s="7"/>
      <c r="BF376" s="7"/>
    </row>
    <row r="377" spans="1:58" x14ac:dyDescent="0.25">
      <c r="A377" s="22" t="s">
        <v>586</v>
      </c>
      <c r="B377" s="23">
        <v>63</v>
      </c>
      <c r="C377" s="22" t="s">
        <v>1871</v>
      </c>
      <c r="D377" s="48">
        <v>630000420</v>
      </c>
      <c r="E377" s="22" t="s">
        <v>1199</v>
      </c>
      <c r="F377" s="22" t="s">
        <v>1504</v>
      </c>
      <c r="I377" s="1" t="s">
        <v>246</v>
      </c>
      <c r="J377" s="33">
        <v>15234</v>
      </c>
      <c r="K377" s="33">
        <f t="shared" si="185"/>
        <v>11440.735431701314</v>
      </c>
      <c r="L377" s="33">
        <v>813</v>
      </c>
      <c r="M377" s="33">
        <f t="shared" si="186"/>
        <v>1</v>
      </c>
      <c r="N377" s="32">
        <v>0</v>
      </c>
      <c r="O377" s="33" t="s">
        <v>11</v>
      </c>
      <c r="P377" s="33" t="str">
        <f t="shared" si="162"/>
        <v>Faible activité</v>
      </c>
      <c r="Q377" s="36">
        <f t="shared" si="163"/>
        <v>1.255595238095238</v>
      </c>
      <c r="R377" s="6">
        <f t="shared" si="164"/>
        <v>2.069579821428571</v>
      </c>
      <c r="S377" s="6">
        <f t="shared" si="165"/>
        <v>0</v>
      </c>
      <c r="T377" s="6">
        <f t="shared" si="187"/>
        <v>0.81398458333333301</v>
      </c>
      <c r="U377" s="6">
        <f t="shared" si="166"/>
        <v>2.069579821428571</v>
      </c>
      <c r="V377" s="6">
        <f t="shared" si="167"/>
        <v>2.0402678571428572</v>
      </c>
      <c r="W377" s="6">
        <f t="shared" si="168"/>
        <v>2.7641130952380952</v>
      </c>
      <c r="X377" s="6">
        <f t="shared" si="169"/>
        <v>0</v>
      </c>
      <c r="Y377" s="6">
        <f t="shared" si="188"/>
        <v>0.72384523809523804</v>
      </c>
      <c r="Z377" s="6">
        <f t="shared" si="170"/>
        <v>2.7641130952380952</v>
      </c>
      <c r="AA377" s="4">
        <f t="shared" si="171"/>
        <v>1</v>
      </c>
      <c r="AB377" s="44">
        <f t="shared" si="172"/>
        <v>1</v>
      </c>
      <c r="AC377" s="6">
        <f t="shared" si="173"/>
        <v>0.125</v>
      </c>
      <c r="AD377" s="4">
        <f t="shared" si="189"/>
        <v>0</v>
      </c>
      <c r="AF377" s="4">
        <f t="shared" si="174"/>
        <v>0</v>
      </c>
      <c r="AG377" s="4">
        <f t="shared" si="175"/>
        <v>-103478.99107142855</v>
      </c>
      <c r="AH377" s="4">
        <f t="shared" si="190"/>
        <v>-103478.99107142855</v>
      </c>
      <c r="AI377" s="4">
        <f t="shared" si="176"/>
        <v>474450.06309523794</v>
      </c>
      <c r="AJ377" s="4">
        <f t="shared" si="177"/>
        <v>214725.36019285713</v>
      </c>
      <c r="AK377" s="4">
        <f t="shared" si="178"/>
        <v>273849.59999999998</v>
      </c>
      <c r="AL377" s="4">
        <f t="shared" si="179"/>
        <v>42000</v>
      </c>
      <c r="AM377" s="4">
        <f t="shared" si="180"/>
        <v>8969.5249999999996</v>
      </c>
      <c r="AN377" s="4">
        <f t="shared" si="181"/>
        <v>9608.181818181818</v>
      </c>
      <c r="AO377" s="4">
        <f t="shared" si="182"/>
        <v>0</v>
      </c>
      <c r="AP377" s="4">
        <v>0</v>
      </c>
      <c r="AQ377" s="4">
        <v>0</v>
      </c>
      <c r="AR377" s="4">
        <f t="shared" si="183"/>
        <v>0</v>
      </c>
      <c r="AS377" s="4">
        <f t="shared" si="191"/>
        <v>1023602.7301062768</v>
      </c>
      <c r="AT377" s="4">
        <v>0</v>
      </c>
      <c r="AU377" s="4">
        <f t="shared" si="192"/>
        <v>1023602.7301062768</v>
      </c>
      <c r="AV377" s="18">
        <f t="shared" si="193"/>
        <v>1</v>
      </c>
      <c r="AW377" s="105"/>
      <c r="AX377" s="103"/>
      <c r="AY377" s="107">
        <f t="shared" si="184"/>
        <v>1023602.7301062768</v>
      </c>
      <c r="AZ377" s="7"/>
      <c r="BA377" s="7"/>
      <c r="BB377" s="7"/>
      <c r="BC377" s="7"/>
      <c r="BD377" s="7"/>
      <c r="BE377" s="7"/>
      <c r="BF377" s="7"/>
    </row>
    <row r="378" spans="1:58" x14ac:dyDescent="0.25">
      <c r="A378" s="22" t="s">
        <v>586</v>
      </c>
      <c r="B378" s="23">
        <v>63</v>
      </c>
      <c r="C378" s="22" t="s">
        <v>619</v>
      </c>
      <c r="D378" s="48">
        <v>630000438</v>
      </c>
      <c r="E378" s="22" t="s">
        <v>1201</v>
      </c>
      <c r="F378" s="22" t="s">
        <v>1504</v>
      </c>
      <c r="I378" s="1" t="s">
        <v>245</v>
      </c>
      <c r="J378" s="33">
        <v>16664</v>
      </c>
      <c r="K378" s="33">
        <f t="shared" si="185"/>
        <v>12514.665566093652</v>
      </c>
      <c r="L378" s="33">
        <v>1300</v>
      </c>
      <c r="M378" s="33">
        <f t="shared" si="186"/>
        <v>1</v>
      </c>
      <c r="N378" s="32">
        <v>0</v>
      </c>
      <c r="O378" s="33" t="s">
        <v>11</v>
      </c>
      <c r="P378" s="33" t="str">
        <f t="shared" si="162"/>
        <v/>
      </c>
      <c r="Q378" s="36">
        <f t="shared" si="163"/>
        <v>1.3407142857142857</v>
      </c>
      <c r="R378" s="6">
        <f t="shared" si="164"/>
        <v>2.3634869047619049</v>
      </c>
      <c r="S378" s="6">
        <f t="shared" si="165"/>
        <v>0</v>
      </c>
      <c r="T378" s="6">
        <f t="shared" si="187"/>
        <v>1.0227726190476192</v>
      </c>
      <c r="U378" s="6">
        <f t="shared" si="166"/>
        <v>2.3634869047619049</v>
      </c>
      <c r="V378" s="6">
        <f t="shared" si="167"/>
        <v>2.2317857142857145</v>
      </c>
      <c r="W378" s="6">
        <f t="shared" si="168"/>
        <v>3.2881904761904757</v>
      </c>
      <c r="X378" s="6">
        <f t="shared" si="169"/>
        <v>0</v>
      </c>
      <c r="Y378" s="6">
        <f t="shared" si="188"/>
        <v>1.0564047619047612</v>
      </c>
      <c r="Z378" s="6">
        <f t="shared" si="170"/>
        <v>3.2881904761904757</v>
      </c>
      <c r="AA378" s="4">
        <f t="shared" si="171"/>
        <v>1</v>
      </c>
      <c r="AB378" s="44">
        <f t="shared" si="172"/>
        <v>1</v>
      </c>
      <c r="AC378" s="6">
        <f t="shared" si="173"/>
        <v>0.125</v>
      </c>
      <c r="AD378" s="4">
        <f t="shared" si="189"/>
        <v>0</v>
      </c>
      <c r="AF378" s="4">
        <f t="shared" si="174"/>
        <v>0</v>
      </c>
      <c r="AG378" s="4">
        <f t="shared" si="175"/>
        <v>0</v>
      </c>
      <c r="AH378" s="4">
        <f t="shared" si="190"/>
        <v>0</v>
      </c>
      <c r="AI378" s="4">
        <f t="shared" si="176"/>
        <v>726168.55952380958</v>
      </c>
      <c r="AJ378" s="4">
        <f t="shared" si="177"/>
        <v>313377.61315714265</v>
      </c>
      <c r="AK378" s="4">
        <f t="shared" si="178"/>
        <v>273849.59999999998</v>
      </c>
      <c r="AL378" s="4">
        <f t="shared" si="179"/>
        <v>42000</v>
      </c>
      <c r="AM378" s="4">
        <f t="shared" si="180"/>
        <v>8969.5249999999996</v>
      </c>
      <c r="AN378" s="4">
        <f t="shared" si="181"/>
        <v>15363.636363636364</v>
      </c>
      <c r="AO378" s="4">
        <f t="shared" si="182"/>
        <v>0</v>
      </c>
      <c r="AP378" s="4">
        <v>0</v>
      </c>
      <c r="AQ378" s="4">
        <v>0</v>
      </c>
      <c r="AR378" s="4">
        <f t="shared" si="183"/>
        <v>0</v>
      </c>
      <c r="AS378" s="4">
        <f t="shared" si="191"/>
        <v>1379728.9340445886</v>
      </c>
      <c r="AT378" s="4">
        <v>0</v>
      </c>
      <c r="AU378" s="4">
        <f t="shared" si="192"/>
        <v>1379728.9340445886</v>
      </c>
      <c r="AV378" s="18">
        <f t="shared" si="193"/>
        <v>1</v>
      </c>
      <c r="AW378" s="105"/>
      <c r="AX378" s="103"/>
      <c r="AY378" s="107">
        <f t="shared" si="184"/>
        <v>1379728.9340445886</v>
      </c>
      <c r="AZ378" s="7"/>
      <c r="BA378" s="7"/>
      <c r="BB378" s="7"/>
      <c r="BC378" s="7"/>
      <c r="BD378" s="7"/>
      <c r="BE378" s="7"/>
      <c r="BF378" s="7"/>
    </row>
    <row r="379" spans="1:58" x14ac:dyDescent="0.25">
      <c r="A379" s="22" t="s">
        <v>586</v>
      </c>
      <c r="B379" s="23">
        <v>63</v>
      </c>
      <c r="C379" s="22" t="s">
        <v>620</v>
      </c>
      <c r="D379" s="48">
        <v>630000446</v>
      </c>
      <c r="E379" s="22" t="s">
        <v>1202</v>
      </c>
      <c r="F379" s="22" t="s">
        <v>1504</v>
      </c>
      <c r="I379" s="1" t="s">
        <v>244</v>
      </c>
      <c r="J379" s="33">
        <v>13688</v>
      </c>
      <c r="K379" s="33">
        <f t="shared" si="185"/>
        <v>10279.68928640722</v>
      </c>
      <c r="L379" s="33">
        <v>854</v>
      </c>
      <c r="M379" s="33">
        <f t="shared" si="186"/>
        <v>1</v>
      </c>
      <c r="N379" s="32">
        <v>0</v>
      </c>
      <c r="O379" s="33" t="s">
        <v>11</v>
      </c>
      <c r="P379" s="33" t="str">
        <f t="shared" si="162"/>
        <v>Faible activité</v>
      </c>
      <c r="Q379" s="36">
        <f t="shared" si="163"/>
        <v>1.1635714285714285</v>
      </c>
      <c r="R379" s="6">
        <f t="shared" si="164"/>
        <v>2</v>
      </c>
      <c r="S379" s="6">
        <f t="shared" si="165"/>
        <v>0</v>
      </c>
      <c r="T379" s="6">
        <f t="shared" si="187"/>
        <v>0.83642857142857152</v>
      </c>
      <c r="U379" s="6">
        <f t="shared" si="166"/>
        <v>2</v>
      </c>
      <c r="V379" s="6">
        <f t="shared" si="167"/>
        <v>1.8332142857142855</v>
      </c>
      <c r="W379" s="6">
        <f t="shared" si="168"/>
        <v>2.6197738095238097</v>
      </c>
      <c r="X379" s="6">
        <f t="shared" si="169"/>
        <v>0</v>
      </c>
      <c r="Y379" s="6">
        <f t="shared" si="188"/>
        <v>0.78655952380952421</v>
      </c>
      <c r="Z379" s="6">
        <f t="shared" si="170"/>
        <v>2.6197738095238097</v>
      </c>
      <c r="AA379" s="4">
        <f t="shared" si="171"/>
        <v>1</v>
      </c>
      <c r="AB379" s="44">
        <f t="shared" si="172"/>
        <v>1</v>
      </c>
      <c r="AC379" s="6">
        <f t="shared" si="173"/>
        <v>0.125</v>
      </c>
      <c r="AD379" s="4">
        <f t="shared" si="189"/>
        <v>0</v>
      </c>
      <c r="AF379" s="4">
        <f t="shared" si="174"/>
        <v>0</v>
      </c>
      <c r="AG379" s="4">
        <f t="shared" si="175"/>
        <v>-100000</v>
      </c>
      <c r="AH379" s="4">
        <f t="shared" si="190"/>
        <v>-100000</v>
      </c>
      <c r="AI379" s="4">
        <f t="shared" si="176"/>
        <v>493864.2857142858</v>
      </c>
      <c r="AJ379" s="4">
        <f t="shared" si="177"/>
        <v>233329.26456428584</v>
      </c>
      <c r="AK379" s="4">
        <f t="shared" si="178"/>
        <v>273849.59999999998</v>
      </c>
      <c r="AL379" s="4">
        <f t="shared" si="179"/>
        <v>42000</v>
      </c>
      <c r="AM379" s="4">
        <f t="shared" si="180"/>
        <v>8969.5249999999996</v>
      </c>
      <c r="AN379" s="4">
        <f t="shared" si="181"/>
        <v>10092.727272727272</v>
      </c>
      <c r="AO379" s="4">
        <f t="shared" si="182"/>
        <v>0</v>
      </c>
      <c r="AP379" s="4">
        <v>0</v>
      </c>
      <c r="AQ379" s="4">
        <v>0</v>
      </c>
      <c r="AR379" s="4">
        <f t="shared" si="183"/>
        <v>0</v>
      </c>
      <c r="AS379" s="4">
        <f t="shared" si="191"/>
        <v>1062105.402551299</v>
      </c>
      <c r="AT379" s="4">
        <v>0</v>
      </c>
      <c r="AU379" s="4">
        <f t="shared" si="192"/>
        <v>1062105.402551299</v>
      </c>
      <c r="AV379" s="18">
        <f t="shared" si="193"/>
        <v>1</v>
      </c>
      <c r="AW379" s="105"/>
      <c r="AX379" s="103"/>
      <c r="AY379" s="107">
        <f t="shared" si="184"/>
        <v>1062105.402551299</v>
      </c>
      <c r="AZ379" s="7"/>
      <c r="BA379" s="7"/>
      <c r="BB379" s="7"/>
      <c r="BC379" s="7"/>
      <c r="BD379" s="7"/>
      <c r="BE379" s="7"/>
      <c r="BF379" s="7"/>
    </row>
    <row r="380" spans="1:58" x14ac:dyDescent="0.25">
      <c r="A380" s="22" t="s">
        <v>586</v>
      </c>
      <c r="B380" s="23">
        <v>63</v>
      </c>
      <c r="C380" s="22" t="s">
        <v>1872</v>
      </c>
      <c r="D380" s="48">
        <v>630780211</v>
      </c>
      <c r="E380" s="22" t="s">
        <v>1873</v>
      </c>
      <c r="F380" s="22" t="s">
        <v>1529</v>
      </c>
      <c r="I380" s="1" t="s">
        <v>249</v>
      </c>
      <c r="J380" s="33">
        <v>0</v>
      </c>
      <c r="K380" s="33">
        <f t="shared" si="185"/>
        <v>0</v>
      </c>
      <c r="L380" s="33">
        <v>0</v>
      </c>
      <c r="M380" s="33">
        <f t="shared" si="186"/>
        <v>0</v>
      </c>
      <c r="N380" s="32">
        <v>1</v>
      </c>
      <c r="O380" s="33"/>
      <c r="P380" s="33" t="str">
        <f t="shared" si="162"/>
        <v/>
      </c>
      <c r="Q380" s="36">
        <f t="shared" si="163"/>
        <v>0</v>
      </c>
      <c r="R380" s="6">
        <f t="shared" si="164"/>
        <v>0</v>
      </c>
      <c r="S380" s="6">
        <f t="shared" si="165"/>
        <v>0</v>
      </c>
      <c r="T380" s="6">
        <f t="shared" si="187"/>
        <v>0</v>
      </c>
      <c r="U380" s="6">
        <f t="shared" si="166"/>
        <v>0</v>
      </c>
      <c r="V380" s="6">
        <f t="shared" si="167"/>
        <v>0</v>
      </c>
      <c r="W380" s="6">
        <f t="shared" si="168"/>
        <v>0</v>
      </c>
      <c r="X380" s="6">
        <f t="shared" si="169"/>
        <v>0</v>
      </c>
      <c r="Y380" s="6">
        <f t="shared" si="188"/>
        <v>0</v>
      </c>
      <c r="Z380" s="6">
        <f t="shared" si="170"/>
        <v>0</v>
      </c>
      <c r="AA380" s="4">
        <f t="shared" si="171"/>
        <v>0</v>
      </c>
      <c r="AB380" s="44">
        <f t="shared" si="172"/>
        <v>0</v>
      </c>
      <c r="AC380" s="6">
        <f t="shared" si="173"/>
        <v>0</v>
      </c>
      <c r="AD380" s="4">
        <f t="shared" si="189"/>
        <v>0</v>
      </c>
      <c r="AF380" s="4">
        <f t="shared" si="174"/>
        <v>0</v>
      </c>
      <c r="AG380" s="4">
        <f t="shared" si="175"/>
        <v>0</v>
      </c>
      <c r="AH380" s="4">
        <f t="shared" si="190"/>
        <v>0</v>
      </c>
      <c r="AI380" s="4">
        <f t="shared" si="176"/>
        <v>0</v>
      </c>
      <c r="AJ380" s="4">
        <f t="shared" si="177"/>
        <v>0</v>
      </c>
      <c r="AK380" s="4">
        <f t="shared" si="178"/>
        <v>0</v>
      </c>
      <c r="AL380" s="4">
        <f t="shared" si="179"/>
        <v>0</v>
      </c>
      <c r="AM380" s="4">
        <f t="shared" si="180"/>
        <v>0</v>
      </c>
      <c r="AN380" s="4">
        <f t="shared" si="181"/>
        <v>0</v>
      </c>
      <c r="AO380" s="4">
        <f t="shared" si="182"/>
        <v>0</v>
      </c>
      <c r="AP380" s="4">
        <v>0</v>
      </c>
      <c r="AQ380" s="4">
        <v>0</v>
      </c>
      <c r="AR380" s="4">
        <f t="shared" si="183"/>
        <v>0</v>
      </c>
      <c r="AS380" s="4">
        <f t="shared" si="191"/>
        <v>0</v>
      </c>
      <c r="AT380" s="4">
        <v>0</v>
      </c>
      <c r="AU380" s="4">
        <f t="shared" si="192"/>
        <v>0</v>
      </c>
      <c r="AV380" s="18">
        <f t="shared" si="193"/>
        <v>0</v>
      </c>
      <c r="AW380" s="105"/>
      <c r="AX380" s="103"/>
      <c r="AY380" s="107">
        <f t="shared" si="184"/>
        <v>0</v>
      </c>
      <c r="AZ380" s="7"/>
      <c r="BA380" s="7"/>
      <c r="BB380" s="7"/>
      <c r="BC380" s="7"/>
      <c r="BD380" s="7"/>
      <c r="BE380" s="7"/>
      <c r="BF380" s="7"/>
    </row>
    <row r="381" spans="1:58" x14ac:dyDescent="0.25">
      <c r="A381" s="22" t="s">
        <v>586</v>
      </c>
      <c r="B381" s="23">
        <v>63</v>
      </c>
      <c r="C381" s="22" t="s">
        <v>1874</v>
      </c>
      <c r="D381" s="48">
        <v>630781268</v>
      </c>
      <c r="E381" s="22" t="s">
        <v>1195</v>
      </c>
      <c r="F381" s="22" t="s">
        <v>1504</v>
      </c>
      <c r="I381" s="1" t="s">
        <v>248</v>
      </c>
      <c r="J381" s="33">
        <v>26635</v>
      </c>
      <c r="K381" s="33">
        <f t="shared" si="185"/>
        <v>20002.887503174774</v>
      </c>
      <c r="L381" s="33">
        <v>0</v>
      </c>
      <c r="M381" s="33">
        <f t="shared" si="186"/>
        <v>1</v>
      </c>
      <c r="N381" s="32">
        <v>0</v>
      </c>
      <c r="O381" s="33" t="s">
        <v>16</v>
      </c>
      <c r="P381" s="33" t="str">
        <f t="shared" si="162"/>
        <v/>
      </c>
      <c r="Q381" s="36">
        <f t="shared" si="163"/>
        <v>1.9342261904761908</v>
      </c>
      <c r="R381" s="6">
        <f t="shared" si="164"/>
        <v>0</v>
      </c>
      <c r="S381" s="6">
        <f t="shared" si="165"/>
        <v>0</v>
      </c>
      <c r="T381" s="6">
        <f t="shared" si="187"/>
        <v>0</v>
      </c>
      <c r="U381" s="6">
        <f t="shared" si="166"/>
        <v>1.9342261904761908</v>
      </c>
      <c r="V381" s="6">
        <f t="shared" si="167"/>
        <v>3.5671875000000002</v>
      </c>
      <c r="W381" s="6">
        <f t="shared" si="168"/>
        <v>0</v>
      </c>
      <c r="X381" s="6">
        <f t="shared" si="169"/>
        <v>0</v>
      </c>
      <c r="Y381" s="6">
        <f t="shared" si="188"/>
        <v>0</v>
      </c>
      <c r="Z381" s="6">
        <f t="shared" si="170"/>
        <v>3.5671875000000002</v>
      </c>
      <c r="AA381" s="4">
        <f t="shared" si="171"/>
        <v>0</v>
      </c>
      <c r="AB381" s="44">
        <f t="shared" si="172"/>
        <v>0</v>
      </c>
      <c r="AC381" s="6">
        <f t="shared" si="173"/>
        <v>0</v>
      </c>
      <c r="AD381" s="4">
        <f t="shared" si="189"/>
        <v>0</v>
      </c>
      <c r="AF381" s="4">
        <f t="shared" si="174"/>
        <v>0</v>
      </c>
      <c r="AG381" s="4">
        <f t="shared" si="175"/>
        <v>0</v>
      </c>
      <c r="AH381" s="4">
        <f t="shared" si="190"/>
        <v>0</v>
      </c>
      <c r="AI381" s="4">
        <f t="shared" si="176"/>
        <v>0</v>
      </c>
      <c r="AJ381" s="4">
        <f t="shared" si="177"/>
        <v>0</v>
      </c>
      <c r="AK381" s="4">
        <f t="shared" si="178"/>
        <v>0</v>
      </c>
      <c r="AL381" s="4">
        <f t="shared" si="179"/>
        <v>0</v>
      </c>
      <c r="AM381" s="4">
        <f t="shared" si="180"/>
        <v>0</v>
      </c>
      <c r="AN381" s="4">
        <f t="shared" si="181"/>
        <v>0</v>
      </c>
      <c r="AO381" s="4">
        <f t="shared" si="182"/>
        <v>0</v>
      </c>
      <c r="AP381" s="4">
        <v>0</v>
      </c>
      <c r="AQ381" s="4">
        <v>0</v>
      </c>
      <c r="AR381" s="4">
        <f t="shared" si="183"/>
        <v>0</v>
      </c>
      <c r="AS381" s="4">
        <f t="shared" si="191"/>
        <v>0</v>
      </c>
      <c r="AT381" s="4">
        <v>0</v>
      </c>
      <c r="AU381" s="4">
        <f t="shared" si="192"/>
        <v>0</v>
      </c>
      <c r="AV381" s="18">
        <f t="shared" si="193"/>
        <v>0</v>
      </c>
      <c r="AW381" s="105"/>
      <c r="AX381" s="103"/>
      <c r="AY381" s="107">
        <f t="shared" si="184"/>
        <v>0</v>
      </c>
      <c r="AZ381" s="7"/>
      <c r="BA381" s="7"/>
      <c r="BB381" s="7"/>
      <c r="BC381" s="7"/>
      <c r="BD381" s="7"/>
      <c r="BE381" s="7"/>
      <c r="BF381" s="7"/>
    </row>
    <row r="382" spans="1:58" x14ac:dyDescent="0.25">
      <c r="A382" s="22" t="s">
        <v>586</v>
      </c>
      <c r="B382" s="23">
        <v>15</v>
      </c>
      <c r="C382" s="22" t="s">
        <v>1875</v>
      </c>
      <c r="D382" s="22" t="s">
        <v>1876</v>
      </c>
      <c r="E382" s="22" t="s">
        <v>840</v>
      </c>
      <c r="F382" s="22">
        <v>0</v>
      </c>
      <c r="I382" s="1" t="s">
        <v>840</v>
      </c>
      <c r="J382" s="33">
        <v>0</v>
      </c>
      <c r="K382" s="33">
        <f t="shared" si="185"/>
        <v>0</v>
      </c>
      <c r="L382" s="33">
        <v>0</v>
      </c>
      <c r="M382" s="33">
        <f t="shared" si="186"/>
        <v>0</v>
      </c>
      <c r="N382" s="32">
        <v>0</v>
      </c>
      <c r="O382" s="5" t="s">
        <v>1510</v>
      </c>
      <c r="P382" s="33" t="str">
        <f t="shared" si="162"/>
        <v/>
      </c>
      <c r="Q382" s="36">
        <f t="shared" si="163"/>
        <v>0</v>
      </c>
      <c r="R382" s="6">
        <f t="shared" si="164"/>
        <v>0</v>
      </c>
      <c r="S382" s="6">
        <f t="shared" si="165"/>
        <v>0</v>
      </c>
      <c r="T382" s="6">
        <f t="shared" si="187"/>
        <v>0</v>
      </c>
      <c r="U382" s="6">
        <f t="shared" si="166"/>
        <v>0</v>
      </c>
      <c r="V382" s="6">
        <f t="shared" si="167"/>
        <v>0</v>
      </c>
      <c r="W382" s="6">
        <f t="shared" si="168"/>
        <v>0</v>
      </c>
      <c r="X382" s="6">
        <f t="shared" si="169"/>
        <v>0</v>
      </c>
      <c r="Y382" s="6">
        <f t="shared" si="188"/>
        <v>0</v>
      </c>
      <c r="Z382" s="6">
        <f t="shared" si="170"/>
        <v>0</v>
      </c>
      <c r="AA382" s="4">
        <f t="shared" si="171"/>
        <v>0</v>
      </c>
      <c r="AB382" s="44">
        <f t="shared" si="172"/>
        <v>0</v>
      </c>
      <c r="AC382" s="6">
        <f t="shared" si="173"/>
        <v>0</v>
      </c>
      <c r="AD382" s="4">
        <f t="shared" si="189"/>
        <v>0</v>
      </c>
      <c r="AF382" s="4">
        <f t="shared" si="174"/>
        <v>0</v>
      </c>
      <c r="AG382" s="4">
        <f t="shared" si="175"/>
        <v>0</v>
      </c>
      <c r="AH382" s="4">
        <f t="shared" si="190"/>
        <v>0</v>
      </c>
      <c r="AI382" s="4">
        <f t="shared" si="176"/>
        <v>0</v>
      </c>
      <c r="AJ382" s="4">
        <f t="shared" si="177"/>
        <v>0</v>
      </c>
      <c r="AK382" s="4">
        <f t="shared" si="178"/>
        <v>0</v>
      </c>
      <c r="AL382" s="4">
        <f t="shared" si="179"/>
        <v>0</v>
      </c>
      <c r="AM382" s="4">
        <f t="shared" si="180"/>
        <v>0</v>
      </c>
      <c r="AN382" s="4">
        <f t="shared" si="181"/>
        <v>0</v>
      </c>
      <c r="AO382" s="4">
        <f t="shared" si="182"/>
        <v>0</v>
      </c>
      <c r="AP382" s="4">
        <v>0</v>
      </c>
      <c r="AQ382" s="4">
        <v>0</v>
      </c>
      <c r="AR382" s="4">
        <f t="shared" si="183"/>
        <v>0</v>
      </c>
      <c r="AS382" s="4">
        <f t="shared" si="191"/>
        <v>0</v>
      </c>
      <c r="AT382" s="4">
        <v>0</v>
      </c>
      <c r="AU382" s="4">
        <f t="shared" si="192"/>
        <v>0</v>
      </c>
      <c r="AV382" s="18">
        <f t="shared" si="193"/>
        <v>0</v>
      </c>
      <c r="AW382" s="105"/>
      <c r="AX382" s="103"/>
      <c r="AY382" s="107">
        <f t="shared" si="184"/>
        <v>0</v>
      </c>
      <c r="AZ382" s="7"/>
      <c r="BA382" s="7"/>
      <c r="BB382" s="7"/>
      <c r="BC382" s="7"/>
      <c r="BD382" s="7"/>
      <c r="BE382" s="7"/>
      <c r="BF382" s="7"/>
    </row>
    <row r="383" spans="1:58" x14ac:dyDescent="0.25">
      <c r="A383" s="22" t="s">
        <v>585</v>
      </c>
      <c r="B383" s="23">
        <v>2</v>
      </c>
      <c r="C383" s="22" t="s">
        <v>1877</v>
      </c>
      <c r="D383" s="48">
        <v>20000089</v>
      </c>
      <c r="E383" s="19" t="s">
        <v>733</v>
      </c>
      <c r="F383" s="22" t="s">
        <v>1504</v>
      </c>
      <c r="I383" s="1" t="s">
        <v>733</v>
      </c>
      <c r="J383" s="33">
        <v>0</v>
      </c>
      <c r="K383" s="33">
        <f t="shared" si="185"/>
        <v>0</v>
      </c>
      <c r="L383" s="33">
        <v>544</v>
      </c>
      <c r="M383" s="33">
        <f t="shared" si="186"/>
        <v>1</v>
      </c>
      <c r="N383" s="32">
        <v>0</v>
      </c>
      <c r="O383" s="33" t="s">
        <v>10</v>
      </c>
      <c r="P383" s="33" t="str">
        <f t="shared" si="162"/>
        <v>Faible activité</v>
      </c>
      <c r="Q383" s="36">
        <f t="shared" si="163"/>
        <v>0</v>
      </c>
      <c r="R383" s="6">
        <f t="shared" si="164"/>
        <v>0</v>
      </c>
      <c r="S383" s="6">
        <f t="shared" si="165"/>
        <v>1</v>
      </c>
      <c r="T383" s="6">
        <f t="shared" si="187"/>
        <v>1</v>
      </c>
      <c r="U383" s="6">
        <f t="shared" si="166"/>
        <v>1</v>
      </c>
      <c r="V383" s="6">
        <f t="shared" si="167"/>
        <v>0</v>
      </c>
      <c r="W383" s="6">
        <f t="shared" si="168"/>
        <v>0</v>
      </c>
      <c r="X383" s="6">
        <f t="shared" si="169"/>
        <v>1</v>
      </c>
      <c r="Y383" s="6">
        <f t="shared" si="188"/>
        <v>1</v>
      </c>
      <c r="Z383" s="6">
        <f t="shared" si="170"/>
        <v>1</v>
      </c>
      <c r="AA383" s="4">
        <f t="shared" si="171"/>
        <v>1</v>
      </c>
      <c r="AB383" s="44">
        <f t="shared" si="172"/>
        <v>1</v>
      </c>
      <c r="AC383" s="6">
        <f t="shared" si="173"/>
        <v>0.125</v>
      </c>
      <c r="AD383" s="4">
        <f t="shared" si="189"/>
        <v>0</v>
      </c>
      <c r="AF383" s="4">
        <f t="shared" si="174"/>
        <v>-50000</v>
      </c>
      <c r="AG383" s="4">
        <f t="shared" si="175"/>
        <v>0</v>
      </c>
      <c r="AH383" s="4">
        <f t="shared" si="190"/>
        <v>-50000</v>
      </c>
      <c r="AI383" s="4">
        <f t="shared" si="176"/>
        <v>660000</v>
      </c>
      <c r="AJ383" s="4">
        <f t="shared" si="177"/>
        <v>296645.40000000002</v>
      </c>
      <c r="AK383" s="4">
        <f t="shared" si="178"/>
        <v>273849.59999999998</v>
      </c>
      <c r="AL383" s="4">
        <f t="shared" si="179"/>
        <v>42000</v>
      </c>
      <c r="AM383" s="4">
        <f t="shared" si="180"/>
        <v>8969.5249999999996</v>
      </c>
      <c r="AN383" s="4">
        <f t="shared" si="181"/>
        <v>6429.090909090909</v>
      </c>
      <c r="AO383" s="4">
        <f t="shared" si="182"/>
        <v>0</v>
      </c>
      <c r="AP383" s="4">
        <v>0</v>
      </c>
      <c r="AQ383" s="4">
        <v>0</v>
      </c>
      <c r="AR383" s="4">
        <f t="shared" si="183"/>
        <v>0</v>
      </c>
      <c r="AS383" s="4">
        <f t="shared" si="191"/>
        <v>1287893.6159090907</v>
      </c>
      <c r="AT383" s="4">
        <v>0</v>
      </c>
      <c r="AU383" s="4">
        <f t="shared" si="192"/>
        <v>1287893.6159090907</v>
      </c>
      <c r="AV383" s="18">
        <f t="shared" si="193"/>
        <v>1</v>
      </c>
      <c r="AW383" s="105"/>
      <c r="AX383" s="103"/>
      <c r="AY383" s="107">
        <f t="shared" si="184"/>
        <v>1287893.6159090907</v>
      </c>
      <c r="AZ383" s="7"/>
      <c r="BA383" s="7"/>
      <c r="BB383" s="7"/>
      <c r="BC383" s="7"/>
      <c r="BD383" s="7"/>
      <c r="BE383" s="7"/>
      <c r="BF383" s="7"/>
    </row>
    <row r="384" spans="1:58" x14ac:dyDescent="0.25">
      <c r="A384" s="22" t="s">
        <v>585</v>
      </c>
      <c r="B384" s="23">
        <v>2</v>
      </c>
      <c r="C384" s="22" t="s">
        <v>1878</v>
      </c>
      <c r="D384" s="48">
        <v>20000162</v>
      </c>
      <c r="E384" s="22" t="s">
        <v>733</v>
      </c>
      <c r="F384" s="22" t="s">
        <v>1504</v>
      </c>
      <c r="I384" s="1" t="s">
        <v>571</v>
      </c>
      <c r="J384" s="33">
        <v>49068</v>
      </c>
      <c r="K384" s="33">
        <f t="shared" si="185"/>
        <v>36850.072611442833</v>
      </c>
      <c r="L384" s="33">
        <v>2432</v>
      </c>
      <c r="M384" s="33">
        <f t="shared" si="186"/>
        <v>1</v>
      </c>
      <c r="N384" s="32">
        <v>0</v>
      </c>
      <c r="O384" s="33" t="s">
        <v>11</v>
      </c>
      <c r="P384" s="33" t="str">
        <f t="shared" si="162"/>
        <v/>
      </c>
      <c r="Q384" s="36">
        <f t="shared" si="163"/>
        <v>3.2695238095238093</v>
      </c>
      <c r="R384" s="6">
        <f t="shared" si="164"/>
        <v>4.8987776190476193</v>
      </c>
      <c r="S384" s="6">
        <f t="shared" si="165"/>
        <v>0</v>
      </c>
      <c r="T384" s="6">
        <f t="shared" si="187"/>
        <v>1.62925380952381</v>
      </c>
      <c r="U384" s="6">
        <f t="shared" si="166"/>
        <v>4.8987776190476193</v>
      </c>
      <c r="V384" s="6">
        <f t="shared" si="167"/>
        <v>6.5716071428571423</v>
      </c>
      <c r="W384" s="6">
        <f t="shared" si="168"/>
        <v>7.7951904761904771</v>
      </c>
      <c r="X384" s="6">
        <f t="shared" si="169"/>
        <v>0</v>
      </c>
      <c r="Y384" s="6">
        <f t="shared" si="188"/>
        <v>1.2235833333333348</v>
      </c>
      <c r="Z384" s="6">
        <f t="shared" si="170"/>
        <v>7.7951904761904771</v>
      </c>
      <c r="AA384" s="4">
        <f t="shared" si="171"/>
        <v>1.3333333333333333</v>
      </c>
      <c r="AB384" s="44">
        <f t="shared" si="172"/>
        <v>2</v>
      </c>
      <c r="AC384" s="6">
        <f t="shared" si="173"/>
        <v>0.16666666666666666</v>
      </c>
      <c r="AD384" s="4">
        <f t="shared" si="189"/>
        <v>0</v>
      </c>
      <c r="AF384" s="4">
        <f t="shared" si="174"/>
        <v>0</v>
      </c>
      <c r="AG384" s="4">
        <f t="shared" si="175"/>
        <v>0</v>
      </c>
      <c r="AH384" s="4">
        <f t="shared" si="190"/>
        <v>0</v>
      </c>
      <c r="AI384" s="4">
        <f t="shared" si="176"/>
        <v>1156770.2047619051</v>
      </c>
      <c r="AJ384" s="4">
        <f t="shared" si="177"/>
        <v>362970.36735000048</v>
      </c>
      <c r="AK384" s="4">
        <f t="shared" si="178"/>
        <v>365132.79999999993</v>
      </c>
      <c r="AL384" s="4">
        <f t="shared" si="179"/>
        <v>84000</v>
      </c>
      <c r="AM384" s="4">
        <f t="shared" si="180"/>
        <v>11959.366666666665</v>
      </c>
      <c r="AN384" s="4">
        <f t="shared" si="181"/>
        <v>28741.818181818184</v>
      </c>
      <c r="AO384" s="4">
        <f t="shared" si="182"/>
        <v>169364.47999999998</v>
      </c>
      <c r="AP384" s="4">
        <v>0</v>
      </c>
      <c r="AQ384" s="4">
        <v>0</v>
      </c>
      <c r="AR384" s="4">
        <f t="shared" si="183"/>
        <v>0</v>
      </c>
      <c r="AS384" s="4">
        <f t="shared" si="191"/>
        <v>2178939.0369603904</v>
      </c>
      <c r="AT384" s="4">
        <v>0</v>
      </c>
      <c r="AU384" s="4">
        <f t="shared" si="192"/>
        <v>2178939.0369603904</v>
      </c>
      <c r="AV384" s="18">
        <f t="shared" si="193"/>
        <v>1</v>
      </c>
      <c r="AW384" s="105"/>
      <c r="AX384" s="103"/>
      <c r="AY384" s="107">
        <f t="shared" si="184"/>
        <v>2178939.0369603904</v>
      </c>
      <c r="AZ384" s="7"/>
      <c r="BA384" s="7"/>
      <c r="BB384" s="7"/>
      <c r="BC384" s="7"/>
      <c r="BD384" s="7"/>
      <c r="BE384" s="7"/>
      <c r="BF384" s="7"/>
    </row>
    <row r="385" spans="1:58" x14ac:dyDescent="0.25">
      <c r="A385" s="22" t="s">
        <v>585</v>
      </c>
      <c r="B385" s="23">
        <v>2</v>
      </c>
      <c r="C385" s="22" t="s">
        <v>708</v>
      </c>
      <c r="D385" s="48">
        <v>20000394</v>
      </c>
      <c r="E385" s="22" t="s">
        <v>735</v>
      </c>
      <c r="F385" s="22" t="s">
        <v>1504</v>
      </c>
      <c r="I385" s="1" t="s">
        <v>570</v>
      </c>
      <c r="J385" s="33">
        <v>39801</v>
      </c>
      <c r="K385" s="33">
        <f t="shared" si="185"/>
        <v>29890.55474052409</v>
      </c>
      <c r="L385" s="33">
        <v>2191</v>
      </c>
      <c r="M385" s="33">
        <f t="shared" si="186"/>
        <v>1</v>
      </c>
      <c r="N385" s="32">
        <v>0</v>
      </c>
      <c r="O385" s="33" t="s">
        <v>11</v>
      </c>
      <c r="P385" s="33" t="str">
        <f t="shared" si="162"/>
        <v/>
      </c>
      <c r="Q385" s="36">
        <f t="shared" si="163"/>
        <v>2.7179166666666665</v>
      </c>
      <c r="R385" s="6">
        <f t="shared" si="164"/>
        <v>4.2081843452380951</v>
      </c>
      <c r="S385" s="6">
        <f t="shared" si="165"/>
        <v>0</v>
      </c>
      <c r="T385" s="6">
        <f t="shared" si="187"/>
        <v>1.4902676785714286</v>
      </c>
      <c r="U385" s="6">
        <f t="shared" si="166"/>
        <v>4.2081843452380951</v>
      </c>
      <c r="V385" s="6">
        <f t="shared" si="167"/>
        <v>5.3304910714285709</v>
      </c>
      <c r="W385" s="6">
        <f t="shared" si="168"/>
        <v>6.5678214285714276</v>
      </c>
      <c r="X385" s="6">
        <f t="shared" si="169"/>
        <v>0</v>
      </c>
      <c r="Y385" s="6">
        <f t="shared" si="188"/>
        <v>1.2373303571428567</v>
      </c>
      <c r="Z385" s="6">
        <f t="shared" si="170"/>
        <v>6.5678214285714276</v>
      </c>
      <c r="AA385" s="4">
        <f t="shared" si="171"/>
        <v>1.3333333333333333</v>
      </c>
      <c r="AB385" s="44">
        <f t="shared" si="172"/>
        <v>2</v>
      </c>
      <c r="AC385" s="6">
        <f t="shared" si="173"/>
        <v>0.16666666666666666</v>
      </c>
      <c r="AD385" s="4">
        <f t="shared" si="189"/>
        <v>0</v>
      </c>
      <c r="AF385" s="4">
        <f t="shared" si="174"/>
        <v>0</v>
      </c>
      <c r="AG385" s="4">
        <f t="shared" si="175"/>
        <v>0</v>
      </c>
      <c r="AH385" s="4">
        <f t="shared" si="190"/>
        <v>0</v>
      </c>
      <c r="AI385" s="4">
        <f t="shared" si="176"/>
        <v>1058090.0517857142</v>
      </c>
      <c r="AJ385" s="4">
        <f t="shared" si="177"/>
        <v>367048.35872678558</v>
      </c>
      <c r="AK385" s="4">
        <f t="shared" si="178"/>
        <v>365132.79999999993</v>
      </c>
      <c r="AL385" s="4">
        <f t="shared" si="179"/>
        <v>84000</v>
      </c>
      <c r="AM385" s="4">
        <f t="shared" si="180"/>
        <v>11959.366666666665</v>
      </c>
      <c r="AN385" s="4">
        <f t="shared" si="181"/>
        <v>25893.636363636364</v>
      </c>
      <c r="AO385" s="4">
        <f t="shared" si="182"/>
        <v>152581.23999999996</v>
      </c>
      <c r="AP385" s="4">
        <v>0</v>
      </c>
      <c r="AQ385" s="4">
        <v>0</v>
      </c>
      <c r="AR385" s="4">
        <f t="shared" si="183"/>
        <v>0</v>
      </c>
      <c r="AS385" s="4">
        <f t="shared" si="191"/>
        <v>2064705.4535428029</v>
      </c>
      <c r="AT385" s="4">
        <v>0</v>
      </c>
      <c r="AU385" s="4">
        <f t="shared" si="192"/>
        <v>2064705.4535428029</v>
      </c>
      <c r="AV385" s="18">
        <f t="shared" si="193"/>
        <v>1</v>
      </c>
      <c r="AW385" s="105"/>
      <c r="AX385" s="103"/>
      <c r="AY385" s="107">
        <f t="shared" si="184"/>
        <v>2064705.4535428029</v>
      </c>
      <c r="AZ385" s="7"/>
      <c r="BA385" s="7"/>
      <c r="BB385" s="7"/>
      <c r="BC385" s="7"/>
      <c r="BD385" s="7"/>
      <c r="BE385" s="7"/>
      <c r="BF385" s="7"/>
    </row>
    <row r="386" spans="1:58" x14ac:dyDescent="0.25">
      <c r="A386" s="22" t="s">
        <v>585</v>
      </c>
      <c r="B386" s="23">
        <v>2</v>
      </c>
      <c r="C386" s="22" t="s">
        <v>1879</v>
      </c>
      <c r="D386" s="48">
        <v>20000519</v>
      </c>
      <c r="E386" s="22" t="s">
        <v>736</v>
      </c>
      <c r="F386" s="22" t="s">
        <v>1504</v>
      </c>
      <c r="I386" s="1" t="s">
        <v>569</v>
      </c>
      <c r="J386" s="33">
        <v>40797</v>
      </c>
      <c r="K386" s="33">
        <f t="shared" si="185"/>
        <v>30638.550834128826</v>
      </c>
      <c r="L386" s="33">
        <v>824</v>
      </c>
      <c r="M386" s="33">
        <f t="shared" si="186"/>
        <v>1</v>
      </c>
      <c r="N386" s="32">
        <v>0</v>
      </c>
      <c r="O386" s="33" t="s">
        <v>11</v>
      </c>
      <c r="P386" s="33" t="str">
        <f t="shared" si="162"/>
        <v/>
      </c>
      <c r="Q386" s="36">
        <f t="shared" si="163"/>
        <v>2.7772023809523811</v>
      </c>
      <c r="R386" s="6">
        <f t="shared" si="164"/>
        <v>3.702280833333333</v>
      </c>
      <c r="S386" s="6">
        <f t="shared" si="165"/>
        <v>0</v>
      </c>
      <c r="T386" s="6">
        <f t="shared" si="187"/>
        <v>0.92507845238095188</v>
      </c>
      <c r="U386" s="6">
        <f t="shared" si="166"/>
        <v>3.702280833333333</v>
      </c>
      <c r="V386" s="6">
        <f t="shared" si="167"/>
        <v>5.4638839285714287</v>
      </c>
      <c r="W386" s="6">
        <f t="shared" si="168"/>
        <v>5.66335119047619</v>
      </c>
      <c r="X386" s="6">
        <f t="shared" si="169"/>
        <v>0</v>
      </c>
      <c r="Y386" s="6">
        <f t="shared" si="188"/>
        <v>0.19946726190476127</v>
      </c>
      <c r="Z386" s="6">
        <f t="shared" si="170"/>
        <v>5.66335119047619</v>
      </c>
      <c r="AA386" s="4">
        <f t="shared" si="171"/>
        <v>1</v>
      </c>
      <c r="AB386" s="44">
        <f t="shared" si="172"/>
        <v>1</v>
      </c>
      <c r="AC386" s="6">
        <f t="shared" si="173"/>
        <v>0.125</v>
      </c>
      <c r="AD386" s="4">
        <f t="shared" si="189"/>
        <v>0</v>
      </c>
      <c r="AF386" s="4">
        <f t="shared" si="174"/>
        <v>0</v>
      </c>
      <c r="AG386" s="4">
        <f t="shared" si="175"/>
        <v>0</v>
      </c>
      <c r="AH386" s="4">
        <f t="shared" si="190"/>
        <v>0</v>
      </c>
      <c r="AI386" s="4">
        <f t="shared" si="176"/>
        <v>656805.70119047584</v>
      </c>
      <c r="AJ386" s="4">
        <f t="shared" si="177"/>
        <v>59171.045694642671</v>
      </c>
      <c r="AK386" s="4">
        <f t="shared" si="178"/>
        <v>273849.59999999998</v>
      </c>
      <c r="AL386" s="4">
        <f t="shared" si="179"/>
        <v>42000</v>
      </c>
      <c r="AM386" s="4">
        <f t="shared" si="180"/>
        <v>8969.5249999999996</v>
      </c>
      <c r="AN386" s="4">
        <f t="shared" si="181"/>
        <v>9738.181818181818</v>
      </c>
      <c r="AO386" s="4">
        <f t="shared" si="182"/>
        <v>0</v>
      </c>
      <c r="AP386" s="4">
        <v>0</v>
      </c>
      <c r="AQ386" s="4">
        <v>0</v>
      </c>
      <c r="AR386" s="4">
        <f t="shared" si="183"/>
        <v>0</v>
      </c>
      <c r="AS386" s="4">
        <f t="shared" si="191"/>
        <v>1050534.0537033004</v>
      </c>
      <c r="AT386" s="4">
        <v>0</v>
      </c>
      <c r="AU386" s="4">
        <f t="shared" si="192"/>
        <v>1050534.0537033004</v>
      </c>
      <c r="AV386" s="18">
        <f t="shared" si="193"/>
        <v>1</v>
      </c>
      <c r="AW386" s="105"/>
      <c r="AX386" s="103"/>
      <c r="AY386" s="107">
        <f t="shared" si="184"/>
        <v>1050534.0537033004</v>
      </c>
      <c r="AZ386" s="7"/>
      <c r="BA386" s="7"/>
      <c r="BB386" s="7"/>
      <c r="BC386" s="7"/>
      <c r="BD386" s="7"/>
      <c r="BE386" s="7"/>
      <c r="BF386" s="7"/>
    </row>
    <row r="387" spans="1:58" x14ac:dyDescent="0.25">
      <c r="A387" s="22" t="s">
        <v>585</v>
      </c>
      <c r="B387" s="23">
        <v>2</v>
      </c>
      <c r="C387" s="22" t="s">
        <v>1880</v>
      </c>
      <c r="D387" s="48">
        <v>20000535</v>
      </c>
      <c r="E387" s="22" t="s">
        <v>738</v>
      </c>
      <c r="F387" s="22" t="s">
        <v>1504</v>
      </c>
      <c r="I387" s="1" t="s">
        <v>568</v>
      </c>
      <c r="J387" s="33">
        <v>19302</v>
      </c>
      <c r="K387" s="33">
        <f t="shared" si="185"/>
        <v>14495.803814014624</v>
      </c>
      <c r="L387" s="33">
        <v>665</v>
      </c>
      <c r="M387" s="33">
        <f t="shared" si="186"/>
        <v>1</v>
      </c>
      <c r="N387" s="32">
        <v>0</v>
      </c>
      <c r="O387" s="33" t="s">
        <v>11</v>
      </c>
      <c r="P387" s="33" t="str">
        <f t="shared" si="162"/>
        <v>Faible activité</v>
      </c>
      <c r="Q387" s="36">
        <f t="shared" si="163"/>
        <v>1.4977380952380952</v>
      </c>
      <c r="R387" s="6">
        <f t="shared" si="164"/>
        <v>2.2670324404761906</v>
      </c>
      <c r="S387" s="6">
        <f t="shared" si="165"/>
        <v>0</v>
      </c>
      <c r="T387" s="6">
        <f t="shared" si="187"/>
        <v>0.76929434523809537</v>
      </c>
      <c r="U387" s="6">
        <f t="shared" si="166"/>
        <v>2.2670324404761906</v>
      </c>
      <c r="V387" s="6">
        <f t="shared" si="167"/>
        <v>2.5850892857142855</v>
      </c>
      <c r="W387" s="6">
        <f t="shared" si="168"/>
        <v>3.1140654761904765</v>
      </c>
      <c r="X387" s="6">
        <f t="shared" si="169"/>
        <v>0</v>
      </c>
      <c r="Y387" s="6">
        <f t="shared" si="188"/>
        <v>0.52897619047619093</v>
      </c>
      <c r="Z387" s="6">
        <f t="shared" si="170"/>
        <v>3.1140654761904765</v>
      </c>
      <c r="AA387" s="4">
        <f t="shared" si="171"/>
        <v>1</v>
      </c>
      <c r="AB387" s="44">
        <f t="shared" si="172"/>
        <v>1</v>
      </c>
      <c r="AC387" s="6">
        <f t="shared" si="173"/>
        <v>0.125</v>
      </c>
      <c r="AD387" s="4">
        <f t="shared" si="189"/>
        <v>0</v>
      </c>
      <c r="AF387" s="4">
        <f t="shared" si="174"/>
        <v>0</v>
      </c>
      <c r="AG387" s="4">
        <f t="shared" si="175"/>
        <v>-113351.62202380953</v>
      </c>
      <c r="AH387" s="4">
        <f t="shared" si="190"/>
        <v>-113351.62202380953</v>
      </c>
      <c r="AI387" s="4">
        <f t="shared" si="176"/>
        <v>432847.36309523816</v>
      </c>
      <c r="AJ387" s="4">
        <f t="shared" si="177"/>
        <v>156918.35361428585</v>
      </c>
      <c r="AK387" s="4">
        <f t="shared" si="178"/>
        <v>273849.59999999998</v>
      </c>
      <c r="AL387" s="4">
        <f t="shared" si="179"/>
        <v>42000</v>
      </c>
      <c r="AM387" s="4">
        <f t="shared" si="180"/>
        <v>8969.5249999999996</v>
      </c>
      <c r="AN387" s="4">
        <f t="shared" si="181"/>
        <v>7859.090909090909</v>
      </c>
      <c r="AO387" s="4">
        <f t="shared" si="182"/>
        <v>0</v>
      </c>
      <c r="AP387" s="4">
        <v>0</v>
      </c>
      <c r="AQ387" s="4">
        <v>0</v>
      </c>
      <c r="AR387" s="4">
        <f t="shared" si="183"/>
        <v>0</v>
      </c>
      <c r="AS387" s="4">
        <f t="shared" si="191"/>
        <v>922443.93261861498</v>
      </c>
      <c r="AT387" s="4">
        <v>0</v>
      </c>
      <c r="AU387" s="4">
        <f t="shared" si="192"/>
        <v>922443.93261861498</v>
      </c>
      <c r="AV387" s="18">
        <f t="shared" si="193"/>
        <v>1</v>
      </c>
      <c r="AW387" s="105"/>
      <c r="AX387" s="103"/>
      <c r="AY387" s="107">
        <f t="shared" si="184"/>
        <v>922443.93261861498</v>
      </c>
      <c r="AZ387" s="7"/>
      <c r="BA387" s="7"/>
      <c r="BB387" s="7"/>
      <c r="BC387" s="7"/>
      <c r="BD387" s="7"/>
      <c r="BE387" s="7"/>
      <c r="BF387" s="7"/>
    </row>
    <row r="388" spans="1:58" x14ac:dyDescent="0.25">
      <c r="A388" s="22" t="s">
        <v>585</v>
      </c>
      <c r="B388" s="23">
        <v>2</v>
      </c>
      <c r="C388" s="22" t="s">
        <v>1881</v>
      </c>
      <c r="D388" s="48">
        <v>20001061</v>
      </c>
      <c r="E388" s="22" t="s">
        <v>740</v>
      </c>
      <c r="F388" s="22" t="s">
        <v>1504</v>
      </c>
      <c r="I388" s="1" t="s">
        <v>566</v>
      </c>
      <c r="J388" s="33">
        <v>26238</v>
      </c>
      <c r="K388" s="33">
        <f t="shared" si="185"/>
        <v>19704.740465864452</v>
      </c>
      <c r="L388" s="33">
        <v>908</v>
      </c>
      <c r="M388" s="33">
        <f t="shared" si="186"/>
        <v>1</v>
      </c>
      <c r="N388" s="32">
        <v>0</v>
      </c>
      <c r="O388" s="33" t="s">
        <v>11</v>
      </c>
      <c r="P388" s="33" t="str">
        <f t="shared" si="162"/>
        <v/>
      </c>
      <c r="Q388" s="36">
        <f t="shared" si="163"/>
        <v>1.9105952380952382</v>
      </c>
      <c r="R388" s="6">
        <f t="shared" si="164"/>
        <v>2.8099961904761903</v>
      </c>
      <c r="S388" s="6">
        <f t="shared" si="165"/>
        <v>0</v>
      </c>
      <c r="T388" s="6">
        <f t="shared" si="187"/>
        <v>0.89940095238095208</v>
      </c>
      <c r="U388" s="6">
        <f t="shared" si="166"/>
        <v>2.8099961904761903</v>
      </c>
      <c r="V388" s="6">
        <f t="shared" si="167"/>
        <v>3.5140178571428571</v>
      </c>
      <c r="W388" s="6">
        <f t="shared" si="168"/>
        <v>4.0792976190476189</v>
      </c>
      <c r="X388" s="6">
        <f t="shared" si="169"/>
        <v>0</v>
      </c>
      <c r="Y388" s="6">
        <f t="shared" si="188"/>
        <v>0.56527976190476181</v>
      </c>
      <c r="Z388" s="6">
        <f t="shared" si="170"/>
        <v>4.0792976190476189</v>
      </c>
      <c r="AA388" s="4">
        <f t="shared" si="171"/>
        <v>1</v>
      </c>
      <c r="AB388" s="44">
        <f t="shared" si="172"/>
        <v>1</v>
      </c>
      <c r="AC388" s="6">
        <f t="shared" si="173"/>
        <v>0.125</v>
      </c>
      <c r="AD388" s="4">
        <f t="shared" si="189"/>
        <v>0</v>
      </c>
      <c r="AF388" s="4">
        <f t="shared" si="174"/>
        <v>0</v>
      </c>
      <c r="AG388" s="4">
        <f t="shared" si="175"/>
        <v>0</v>
      </c>
      <c r="AH388" s="4">
        <f t="shared" si="190"/>
        <v>0</v>
      </c>
      <c r="AI388" s="4">
        <f t="shared" si="176"/>
        <v>638574.67619047593</v>
      </c>
      <c r="AJ388" s="4">
        <f t="shared" si="177"/>
        <v>167687.64108214283</v>
      </c>
      <c r="AK388" s="4">
        <f t="shared" si="178"/>
        <v>273849.59999999998</v>
      </c>
      <c r="AL388" s="4">
        <f t="shared" si="179"/>
        <v>42000</v>
      </c>
      <c r="AM388" s="4">
        <f t="shared" si="180"/>
        <v>8969.5249999999996</v>
      </c>
      <c r="AN388" s="4">
        <f t="shared" si="181"/>
        <v>10730.909090909092</v>
      </c>
      <c r="AO388" s="4">
        <f t="shared" si="182"/>
        <v>0</v>
      </c>
      <c r="AP388" s="4">
        <v>0</v>
      </c>
      <c r="AQ388" s="4">
        <v>0</v>
      </c>
      <c r="AR388" s="4">
        <f t="shared" si="183"/>
        <v>0</v>
      </c>
      <c r="AS388" s="4">
        <f t="shared" si="191"/>
        <v>1141812.3513635278</v>
      </c>
      <c r="AT388" s="4">
        <v>0</v>
      </c>
      <c r="AU388" s="4">
        <f t="shared" si="192"/>
        <v>1141812.3513635278</v>
      </c>
      <c r="AV388" s="18">
        <f t="shared" si="193"/>
        <v>1</v>
      </c>
      <c r="AW388" s="105"/>
      <c r="AX388" s="103"/>
      <c r="AY388" s="107">
        <f t="shared" si="184"/>
        <v>1141812.3513635278</v>
      </c>
      <c r="AZ388" s="7"/>
      <c r="BA388" s="7"/>
      <c r="BB388" s="7"/>
      <c r="BC388" s="7"/>
      <c r="BD388" s="7"/>
      <c r="BE388" s="7"/>
      <c r="BF388" s="7"/>
    </row>
    <row r="389" spans="1:58" x14ac:dyDescent="0.25">
      <c r="A389" s="22" t="s">
        <v>585</v>
      </c>
      <c r="B389" s="23">
        <v>2</v>
      </c>
      <c r="C389" s="22" t="s">
        <v>1882</v>
      </c>
      <c r="D389" s="48">
        <v>20001087</v>
      </c>
      <c r="E389" s="22" t="s">
        <v>742</v>
      </c>
      <c r="F389" s="22" t="s">
        <v>1504</v>
      </c>
      <c r="I389" s="1" t="s">
        <v>565</v>
      </c>
      <c r="J389" s="33">
        <v>12763</v>
      </c>
      <c r="K389" s="33">
        <f t="shared" si="185"/>
        <v>9585.0141994751139</v>
      </c>
      <c r="L389" s="33">
        <v>629</v>
      </c>
      <c r="M389" s="33">
        <f t="shared" si="186"/>
        <v>1</v>
      </c>
      <c r="N389" s="32">
        <v>0</v>
      </c>
      <c r="O389" s="33" t="s">
        <v>11</v>
      </c>
      <c r="P389" s="33" t="str">
        <f t="shared" si="162"/>
        <v>Faible activité</v>
      </c>
      <c r="Q389" s="36">
        <f t="shared" si="163"/>
        <v>1.108511904761905</v>
      </c>
      <c r="R389" s="6">
        <f t="shared" si="164"/>
        <v>2</v>
      </c>
      <c r="S389" s="6">
        <f t="shared" si="165"/>
        <v>0</v>
      </c>
      <c r="T389" s="6">
        <f t="shared" si="187"/>
        <v>0.89148809523809502</v>
      </c>
      <c r="U389" s="6">
        <f t="shared" si="166"/>
        <v>2</v>
      </c>
      <c r="V389" s="6">
        <f t="shared" si="167"/>
        <v>1.7093303571428569</v>
      </c>
      <c r="W389" s="6">
        <f t="shared" si="168"/>
        <v>2.34775</v>
      </c>
      <c r="X389" s="6">
        <f t="shared" si="169"/>
        <v>0</v>
      </c>
      <c r="Y389" s="6">
        <f t="shared" si="188"/>
        <v>0.63841964285714314</v>
      </c>
      <c r="Z389" s="6">
        <f t="shared" si="170"/>
        <v>2.34775</v>
      </c>
      <c r="AA389" s="4">
        <f t="shared" si="171"/>
        <v>1</v>
      </c>
      <c r="AB389" s="44">
        <f t="shared" si="172"/>
        <v>1</v>
      </c>
      <c r="AC389" s="6">
        <f t="shared" si="173"/>
        <v>0.125</v>
      </c>
      <c r="AD389" s="4">
        <f t="shared" si="189"/>
        <v>0</v>
      </c>
      <c r="AF389" s="4">
        <f t="shared" si="174"/>
        <v>0</v>
      </c>
      <c r="AG389" s="4">
        <f t="shared" si="175"/>
        <v>-100000</v>
      </c>
      <c r="AH389" s="4">
        <f t="shared" si="190"/>
        <v>-100000</v>
      </c>
      <c r="AI389" s="4">
        <f t="shared" si="176"/>
        <v>532956.54761904746</v>
      </c>
      <c r="AJ389" s="4">
        <f t="shared" si="177"/>
        <v>189384.25032321439</v>
      </c>
      <c r="AK389" s="4">
        <f t="shared" si="178"/>
        <v>273849.59999999998</v>
      </c>
      <c r="AL389" s="4">
        <f t="shared" si="179"/>
        <v>42000</v>
      </c>
      <c r="AM389" s="4">
        <f t="shared" si="180"/>
        <v>8969.5249999999996</v>
      </c>
      <c r="AN389" s="4">
        <f t="shared" si="181"/>
        <v>7433.636363636364</v>
      </c>
      <c r="AO389" s="4">
        <f t="shared" si="182"/>
        <v>0</v>
      </c>
      <c r="AP389" s="4">
        <v>0</v>
      </c>
      <c r="AQ389" s="4">
        <v>0</v>
      </c>
      <c r="AR389" s="4">
        <f t="shared" si="183"/>
        <v>0</v>
      </c>
      <c r="AS389" s="4">
        <f t="shared" si="191"/>
        <v>1054593.5593058984</v>
      </c>
      <c r="AT389" s="4">
        <v>0</v>
      </c>
      <c r="AU389" s="4">
        <f t="shared" si="192"/>
        <v>1054593.5593058984</v>
      </c>
      <c r="AV389" s="18">
        <f t="shared" si="193"/>
        <v>1</v>
      </c>
      <c r="AW389" s="105"/>
      <c r="AX389" s="103"/>
      <c r="AY389" s="107">
        <f t="shared" si="184"/>
        <v>1054593.5593058984</v>
      </c>
      <c r="AZ389" s="7"/>
      <c r="BA389" s="7"/>
      <c r="BB389" s="7"/>
      <c r="BC389" s="7"/>
      <c r="BD389" s="7"/>
      <c r="BE389" s="7"/>
      <c r="BF389" s="7"/>
    </row>
    <row r="390" spans="1:58" x14ac:dyDescent="0.25">
      <c r="A390" s="22" t="s">
        <v>585</v>
      </c>
      <c r="B390" s="23">
        <v>2</v>
      </c>
      <c r="C390" s="22" t="s">
        <v>1883</v>
      </c>
      <c r="D390" s="48">
        <v>20010047</v>
      </c>
      <c r="E390" s="22" t="s">
        <v>1884</v>
      </c>
      <c r="F390" s="22" t="s">
        <v>1529</v>
      </c>
      <c r="I390" s="1" t="s">
        <v>567</v>
      </c>
      <c r="J390" s="33">
        <v>0</v>
      </c>
      <c r="K390" s="33">
        <f t="shared" si="185"/>
        <v>0</v>
      </c>
      <c r="L390" s="33">
        <v>0</v>
      </c>
      <c r="M390" s="33">
        <f t="shared" si="186"/>
        <v>0</v>
      </c>
      <c r="N390" s="32">
        <v>1</v>
      </c>
      <c r="O390" s="33"/>
      <c r="P390" s="33" t="str">
        <f t="shared" ref="P390:P453" si="194">IFERROR(IF(AND(O390="SMUR seul",sorties_SMUR&lt;3000),"Faible activité",IF(AND(O390="SU Seul",Passages_SU_exDG&lt;12000),"Faible activité",IF(AND(O390="SU SMUR",(Passages_SU_exDG+sorties_SMUR*7)&lt;(12000*2)),"Faible activité",""))),"")</f>
        <v/>
      </c>
      <c r="Q390" s="36">
        <f t="shared" ref="Q390:Q453" si="195">IF(Passages_SU_exDG&gt;0,MAX(1,(58.6+0.01*Passages_SU_exDG)/168),0)</f>
        <v>0</v>
      </c>
      <c r="R390" s="6">
        <f t="shared" ref="R390:R453" si="196">IF(AND(Passages_SU_exDG&gt;0,sorties_SMUR&gt;0),MAX(2,(127.8+0.0107*Passages_SU_exDG+0.06997*sorties_SMUR)/168),0)</f>
        <v>0</v>
      </c>
      <c r="S390" s="6">
        <f t="shared" ref="S390:S453" si="197">IF(AND(sorties_SMUR&gt;0,Passages_SU_exDG=0),MAX(1,1+(ROUNDUP((sorties_SMUR-1749)/750,0)*1/3)),0)</f>
        <v>0</v>
      </c>
      <c r="T390" s="6">
        <f t="shared" si="187"/>
        <v>0</v>
      </c>
      <c r="U390" s="6">
        <f t="shared" ref="U390:U453" si="198">IF(O390="SU seul",Q390,IF(O390="SU SMUR",R390,S390))</f>
        <v>0</v>
      </c>
      <c r="V390" s="6">
        <f t="shared" ref="V390:V453" si="199">IF(Passages_SU_exDG&gt;0,MAX(1,(0.0225*Passages_SU_exDG)/168),0)</f>
        <v>0</v>
      </c>
      <c r="W390" s="6">
        <f t="shared" ref="W390:W453" si="200">IF(AND(Passages_SU_exDG&gt;0,sorties_SMUR&gt;0),MAX(2,(73.3+0.019*Passages_SU_exDG+0.125*sorties_SMUR)/168),0)</f>
        <v>0</v>
      </c>
      <c r="X390" s="6">
        <f t="shared" ref="X390:X453" si="201">IF(AND(sorties_SMUR&gt;0,Passages_SU_exDG=0),MAX(1,1+(ROUNDUP((sorties_SMUR-1749)/750,0)*1/3)),0)</f>
        <v>0</v>
      </c>
      <c r="Y390" s="6">
        <f t="shared" si="188"/>
        <v>0</v>
      </c>
      <c r="Z390" s="6">
        <f t="shared" ref="Z390:Z453" si="202">IF(O390="SU seul",V390,IF(O390="SU SMUR",W390,X390))</f>
        <v>0</v>
      </c>
      <c r="AA390" s="4">
        <f t="shared" ref="AA390:AA453" si="203">IF(sorties_SMUR&gt;0,MAX(1,1+(ROUNDUP((sorties_SMUR-1749)/750,0)*1/3)),0)</f>
        <v>0</v>
      </c>
      <c r="AB390" s="44">
        <f t="shared" ref="AB390:AB453" si="204">IF(sorties_SMUR&gt;0,ROUNDUP(AA390,0),0)</f>
        <v>0</v>
      </c>
      <c r="AC390" s="6">
        <f t="shared" ref="AC390:AC453" si="205">IF(sorties_SMUR&gt;0,Conducteurs_SMUR*0.125,0)</f>
        <v>0</v>
      </c>
      <c r="AD390" s="4">
        <f t="shared" si="189"/>
        <v>0</v>
      </c>
      <c r="AF390" s="4">
        <f t="shared" ref="AF390:AF453" si="206">IF(AND(P390="Faible activité",Passages_SU_exDG=0),Med_exDG*(660000-710000),0)</f>
        <v>0</v>
      </c>
      <c r="AG390" s="4">
        <f t="shared" ref="AG390:AG453" si="207">IF(AND(P390="Faible activité",Passages_SU_exDG&gt;0,sorties_SMUR&gt;0),Med_exDG*(660000-710000),0)</f>
        <v>0</v>
      </c>
      <c r="AH390" s="4">
        <f t="shared" si="190"/>
        <v>0</v>
      </c>
      <c r="AI390" s="4">
        <f t="shared" ref="AI390:AI453" si="208">+T390*$AI$3+AH390</f>
        <v>0</v>
      </c>
      <c r="AJ390" s="4">
        <f t="shared" ref="AJ390:AJ453" si="209">+Y390*$AJ$3</f>
        <v>0</v>
      </c>
      <c r="AK390" s="4">
        <f t="shared" ref="AK390:AK453" si="210">+AA390*$AK$3</f>
        <v>0</v>
      </c>
      <c r="AL390" s="4">
        <f t="shared" ref="AL390:AL453" si="211">+AB390*$AL$3</f>
        <v>0</v>
      </c>
      <c r="AM390" s="4">
        <f t="shared" ref="AM390:AM453" si="212">+AC390*$AM$3</f>
        <v>0</v>
      </c>
      <c r="AN390" s="4">
        <f t="shared" ref="AN390:AN453" si="213">+L390*$AN$3</f>
        <v>0</v>
      </c>
      <c r="AO390" s="4">
        <f t="shared" ref="AO390:AO453" si="214">IF(AB390&gt;=2,sorties_SMUR*$AO$3,0)</f>
        <v>0</v>
      </c>
      <c r="AP390" s="4">
        <v>0</v>
      </c>
      <c r="AQ390" s="4">
        <v>0</v>
      </c>
      <c r="AR390" s="4">
        <f t="shared" ref="AR390:AR453" si="215">IF((AD390+AE390)&gt;0,sorties_SMUR*$AR$3,0)</f>
        <v>0</v>
      </c>
      <c r="AS390" s="4">
        <f t="shared" si="191"/>
        <v>0</v>
      </c>
      <c r="AT390" s="4">
        <v>0</v>
      </c>
      <c r="AU390" s="4">
        <f t="shared" si="192"/>
        <v>0</v>
      </c>
      <c r="AV390" s="18">
        <f t="shared" si="193"/>
        <v>0</v>
      </c>
      <c r="AW390" s="105"/>
      <c r="AX390" s="103"/>
      <c r="AY390" s="107">
        <f t="shared" ref="AY390:AY453" si="216">+AU390+AW390</f>
        <v>0</v>
      </c>
      <c r="AZ390" s="7"/>
      <c r="BA390" s="7"/>
      <c r="BB390" s="7"/>
      <c r="BC390" s="7"/>
      <c r="BD390" s="7"/>
      <c r="BE390" s="7"/>
      <c r="BF390" s="7"/>
    </row>
    <row r="391" spans="1:58" x14ac:dyDescent="0.25">
      <c r="A391" s="22" t="s">
        <v>585</v>
      </c>
      <c r="B391" s="23">
        <v>60</v>
      </c>
      <c r="C391" s="22" t="s">
        <v>1885</v>
      </c>
      <c r="D391" s="48">
        <v>600000053</v>
      </c>
      <c r="E391" s="22" t="s">
        <v>1171</v>
      </c>
      <c r="F391" s="22" t="s">
        <v>1504</v>
      </c>
      <c r="I391" s="1" t="s">
        <v>266</v>
      </c>
      <c r="J391" s="33">
        <v>33163</v>
      </c>
      <c r="K391" s="33">
        <f t="shared" ref="K391:K454" si="217">0.751000093980656*J391</f>
        <v>24905.416116680495</v>
      </c>
      <c r="L391" s="33">
        <v>1573</v>
      </c>
      <c r="M391" s="33">
        <f t="shared" ref="M391:M454" si="218">IF(OR(J391&gt;0,L391&gt;0),1,0)</f>
        <v>1</v>
      </c>
      <c r="N391" s="32">
        <v>0</v>
      </c>
      <c r="O391" s="33" t="s">
        <v>11</v>
      </c>
      <c r="P391" s="33" t="str">
        <f t="shared" si="194"/>
        <v/>
      </c>
      <c r="Q391" s="36">
        <f t="shared" si="195"/>
        <v>2.3227976190476189</v>
      </c>
      <c r="R391" s="6">
        <f t="shared" si="196"/>
        <v>3.5280173214285715</v>
      </c>
      <c r="S391" s="6">
        <f t="shared" si="197"/>
        <v>0</v>
      </c>
      <c r="T391" s="6">
        <f t="shared" ref="T391:T454" si="219">IF(O391="SU seul",0,IF(O391="SMUR seul",S391,R391-Q391))</f>
        <v>1.2052197023809526</v>
      </c>
      <c r="U391" s="6">
        <f t="shared" si="198"/>
        <v>3.5280173214285715</v>
      </c>
      <c r="V391" s="6">
        <f t="shared" si="199"/>
        <v>4.4414732142857147</v>
      </c>
      <c r="W391" s="6">
        <f t="shared" si="200"/>
        <v>5.357273809523809</v>
      </c>
      <c r="X391" s="6">
        <f t="shared" si="201"/>
        <v>0</v>
      </c>
      <c r="Y391" s="6">
        <f t="shared" ref="Y391:Y454" si="220">IF(O391="SU seul",0,IF(O391="SMUR seul",X391,W391-V391))</f>
        <v>0.91580059523809432</v>
      </c>
      <c r="Z391" s="6">
        <f t="shared" si="202"/>
        <v>5.357273809523809</v>
      </c>
      <c r="AA391" s="4">
        <f t="shared" si="203"/>
        <v>1</v>
      </c>
      <c r="AB391" s="44">
        <f t="shared" si="204"/>
        <v>1</v>
      </c>
      <c r="AC391" s="6">
        <f t="shared" si="205"/>
        <v>0.125</v>
      </c>
      <c r="AD391" s="4">
        <f t="shared" ref="AD391:AD454" si="221">IF(AB391&gt;2,1,0)</f>
        <v>0</v>
      </c>
      <c r="AF391" s="4">
        <f t="shared" si="206"/>
        <v>0</v>
      </c>
      <c r="AG391" s="4">
        <f t="shared" si="207"/>
        <v>0</v>
      </c>
      <c r="AH391" s="4">
        <f t="shared" ref="AH391:AH454" si="222">AF391+IF(K391&lt;9000,AG391/2,AG391)</f>
        <v>0</v>
      </c>
      <c r="AI391" s="4">
        <f t="shared" si="208"/>
        <v>855705.98869047628</v>
      </c>
      <c r="AJ391" s="4">
        <f t="shared" si="209"/>
        <v>271668.03389464261</v>
      </c>
      <c r="AK391" s="4">
        <f t="shared" si="210"/>
        <v>273849.59999999998</v>
      </c>
      <c r="AL391" s="4">
        <f t="shared" si="211"/>
        <v>42000</v>
      </c>
      <c r="AM391" s="4">
        <f t="shared" si="212"/>
        <v>8969.5249999999996</v>
      </c>
      <c r="AN391" s="4">
        <f t="shared" si="213"/>
        <v>18590</v>
      </c>
      <c r="AO391" s="4">
        <f t="shared" si="214"/>
        <v>0</v>
      </c>
      <c r="AP391" s="4">
        <v>0</v>
      </c>
      <c r="AQ391" s="4">
        <v>0</v>
      </c>
      <c r="AR391" s="4">
        <f t="shared" si="215"/>
        <v>0</v>
      </c>
      <c r="AS391" s="4">
        <f t="shared" ref="AS391:AS454" si="223">SUM(AI391:AR391)</f>
        <v>1470783.1475851187</v>
      </c>
      <c r="AT391" s="4">
        <v>0</v>
      </c>
      <c r="AU391" s="4">
        <f t="shared" ref="AU391:AU454" si="224">+AS391*(1+AT391)</f>
        <v>1470783.1475851187</v>
      </c>
      <c r="AV391" s="18">
        <f t="shared" ref="AV391:AV454" si="225">IF(AU391&gt;0,1,0)</f>
        <v>1</v>
      </c>
      <c r="AW391" s="105"/>
      <c r="AX391" s="103"/>
      <c r="AY391" s="107">
        <f t="shared" si="216"/>
        <v>1470783.1475851187</v>
      </c>
      <c r="AZ391" s="7"/>
      <c r="BA391" s="7"/>
      <c r="BB391" s="7"/>
      <c r="BC391" s="7"/>
      <c r="BD391" s="7"/>
      <c r="BE391" s="7"/>
      <c r="BF391" s="7"/>
    </row>
    <row r="392" spans="1:58" x14ac:dyDescent="0.25">
      <c r="A392" s="22" t="s">
        <v>585</v>
      </c>
      <c r="B392" s="23">
        <v>60</v>
      </c>
      <c r="C392" s="22" t="s">
        <v>1886</v>
      </c>
      <c r="D392" s="48">
        <v>600000186</v>
      </c>
      <c r="E392" s="22" t="s">
        <v>1165</v>
      </c>
      <c r="F392" s="22" t="s">
        <v>1504</v>
      </c>
      <c r="I392" s="1" t="s">
        <v>269</v>
      </c>
      <c r="J392" s="33">
        <v>22787</v>
      </c>
      <c r="K392" s="33">
        <f t="shared" si="217"/>
        <v>17113.039141537211</v>
      </c>
      <c r="L392" s="33">
        <v>1113</v>
      </c>
      <c r="M392" s="33">
        <f t="shared" si="218"/>
        <v>1</v>
      </c>
      <c r="N392" s="32">
        <v>0</v>
      </c>
      <c r="O392" s="33" t="s">
        <v>11</v>
      </c>
      <c r="P392" s="33" t="str">
        <f t="shared" si="194"/>
        <v/>
      </c>
      <c r="Q392" s="36">
        <f t="shared" si="195"/>
        <v>1.7051785714285717</v>
      </c>
      <c r="R392" s="6">
        <f t="shared" si="196"/>
        <v>2.675580416666667</v>
      </c>
      <c r="S392" s="6">
        <f t="shared" si="197"/>
        <v>0</v>
      </c>
      <c r="T392" s="6">
        <f t="shared" si="219"/>
        <v>0.97040184523809536</v>
      </c>
      <c r="U392" s="6">
        <f t="shared" si="198"/>
        <v>2.675580416666667</v>
      </c>
      <c r="V392" s="6">
        <f t="shared" si="199"/>
        <v>3.0518303571428569</v>
      </c>
      <c r="W392" s="6">
        <f t="shared" si="200"/>
        <v>3.8415357142857141</v>
      </c>
      <c r="X392" s="6">
        <f t="shared" si="201"/>
        <v>0</v>
      </c>
      <c r="Y392" s="6">
        <f t="shared" si="220"/>
        <v>0.78970535714285717</v>
      </c>
      <c r="Z392" s="6">
        <f t="shared" si="202"/>
        <v>3.8415357142857141</v>
      </c>
      <c r="AA392" s="4">
        <f t="shared" si="203"/>
        <v>1</v>
      </c>
      <c r="AB392" s="44">
        <f t="shared" si="204"/>
        <v>1</v>
      </c>
      <c r="AC392" s="6">
        <f t="shared" si="205"/>
        <v>0.125</v>
      </c>
      <c r="AD392" s="4">
        <f t="shared" si="221"/>
        <v>0</v>
      </c>
      <c r="AF392" s="4">
        <f t="shared" si="206"/>
        <v>0</v>
      </c>
      <c r="AG392" s="4">
        <f t="shared" si="207"/>
        <v>0</v>
      </c>
      <c r="AH392" s="4">
        <f t="shared" si="222"/>
        <v>0</v>
      </c>
      <c r="AI392" s="4">
        <f t="shared" si="208"/>
        <v>688985.31011904776</v>
      </c>
      <c r="AJ392" s="4">
        <f t="shared" si="209"/>
        <v>234262.46155178573</v>
      </c>
      <c r="AK392" s="4">
        <f t="shared" si="210"/>
        <v>273849.59999999998</v>
      </c>
      <c r="AL392" s="4">
        <f t="shared" si="211"/>
        <v>42000</v>
      </c>
      <c r="AM392" s="4">
        <f t="shared" si="212"/>
        <v>8969.5249999999996</v>
      </c>
      <c r="AN392" s="4">
        <f t="shared" si="213"/>
        <v>13153.636363636364</v>
      </c>
      <c r="AO392" s="4">
        <f t="shared" si="214"/>
        <v>0</v>
      </c>
      <c r="AP392" s="4">
        <v>0</v>
      </c>
      <c r="AQ392" s="4">
        <v>0</v>
      </c>
      <c r="AR392" s="4">
        <f t="shared" si="215"/>
        <v>0</v>
      </c>
      <c r="AS392" s="4">
        <f t="shared" si="223"/>
        <v>1261220.5330344697</v>
      </c>
      <c r="AT392" s="4">
        <v>0</v>
      </c>
      <c r="AU392" s="4">
        <f t="shared" si="224"/>
        <v>1261220.5330344697</v>
      </c>
      <c r="AV392" s="18">
        <f t="shared" si="225"/>
        <v>1</v>
      </c>
      <c r="AW392" s="105"/>
      <c r="AX392" s="103"/>
      <c r="AY392" s="107">
        <f t="shared" si="216"/>
        <v>1261220.5330344697</v>
      </c>
      <c r="AZ392" s="7"/>
      <c r="BA392" s="7"/>
      <c r="BB392" s="7"/>
      <c r="BC392" s="7"/>
      <c r="BD392" s="7"/>
      <c r="BE392" s="7"/>
      <c r="BF392" s="7"/>
    </row>
    <row r="393" spans="1:58" x14ac:dyDescent="0.25">
      <c r="A393" s="22" t="s">
        <v>585</v>
      </c>
      <c r="B393" s="23">
        <v>60</v>
      </c>
      <c r="C393" s="22" t="s">
        <v>1887</v>
      </c>
      <c r="D393" s="48">
        <v>600000194</v>
      </c>
      <c r="E393" s="22" t="s">
        <v>1167</v>
      </c>
      <c r="F393" s="22" t="s">
        <v>1504</v>
      </c>
      <c r="I393" s="1" t="s">
        <v>268</v>
      </c>
      <c r="J393" s="33">
        <v>59211</v>
      </c>
      <c r="K393" s="33">
        <f t="shared" si="217"/>
        <v>44467.466564688628</v>
      </c>
      <c r="L393" s="33">
        <v>2865</v>
      </c>
      <c r="M393" s="33">
        <f t="shared" si="218"/>
        <v>1</v>
      </c>
      <c r="N393" s="32">
        <v>0</v>
      </c>
      <c r="O393" s="33" t="s">
        <v>11</v>
      </c>
      <c r="P393" s="33" t="str">
        <f t="shared" si="194"/>
        <v/>
      </c>
      <c r="Q393" s="36">
        <f t="shared" si="195"/>
        <v>3.87327380952381</v>
      </c>
      <c r="R393" s="6">
        <f t="shared" si="196"/>
        <v>5.7251294642857138</v>
      </c>
      <c r="S393" s="6">
        <f t="shared" si="197"/>
        <v>0</v>
      </c>
      <c r="T393" s="6">
        <f t="shared" si="219"/>
        <v>1.8518556547619038</v>
      </c>
      <c r="U393" s="6">
        <f t="shared" si="198"/>
        <v>5.7251294642857138</v>
      </c>
      <c r="V393" s="6">
        <f t="shared" si="199"/>
        <v>7.9300446428571423</v>
      </c>
      <c r="W393" s="6">
        <f t="shared" si="200"/>
        <v>9.2644880952380948</v>
      </c>
      <c r="X393" s="6">
        <f t="shared" si="201"/>
        <v>0</v>
      </c>
      <c r="Y393" s="6">
        <f t="shared" si="220"/>
        <v>1.3344434523809525</v>
      </c>
      <c r="Z393" s="6">
        <f t="shared" si="202"/>
        <v>9.2644880952380948</v>
      </c>
      <c r="AA393" s="4">
        <f t="shared" si="203"/>
        <v>1.6666666666666665</v>
      </c>
      <c r="AB393" s="44">
        <f t="shared" si="204"/>
        <v>2</v>
      </c>
      <c r="AC393" s="6">
        <f t="shared" si="205"/>
        <v>0.20833333333333331</v>
      </c>
      <c r="AD393" s="4">
        <f t="shared" si="221"/>
        <v>0</v>
      </c>
      <c r="AF393" s="4">
        <f t="shared" si="206"/>
        <v>0</v>
      </c>
      <c r="AG393" s="4">
        <f t="shared" si="207"/>
        <v>0</v>
      </c>
      <c r="AH393" s="4">
        <f t="shared" si="222"/>
        <v>0</v>
      </c>
      <c r="AI393" s="4">
        <f t="shared" si="208"/>
        <v>1314817.5148809517</v>
      </c>
      <c r="AJ393" s="4">
        <f t="shared" si="209"/>
        <v>395856.51170892862</v>
      </c>
      <c r="AK393" s="4">
        <f t="shared" si="210"/>
        <v>456415.99999999994</v>
      </c>
      <c r="AL393" s="4">
        <f t="shared" si="211"/>
        <v>84000</v>
      </c>
      <c r="AM393" s="4">
        <f t="shared" si="212"/>
        <v>14949.208333333332</v>
      </c>
      <c r="AN393" s="4">
        <f t="shared" si="213"/>
        <v>33859.090909090912</v>
      </c>
      <c r="AO393" s="4">
        <f t="shared" si="214"/>
        <v>199518.59999999995</v>
      </c>
      <c r="AP393" s="4">
        <v>0</v>
      </c>
      <c r="AQ393" s="4">
        <v>0</v>
      </c>
      <c r="AR393" s="4">
        <f t="shared" si="215"/>
        <v>0</v>
      </c>
      <c r="AS393" s="4">
        <f t="shared" si="223"/>
        <v>2499416.9258323046</v>
      </c>
      <c r="AT393" s="4">
        <v>0</v>
      </c>
      <c r="AU393" s="4">
        <f t="shared" si="224"/>
        <v>2499416.9258323046</v>
      </c>
      <c r="AV393" s="18">
        <f t="shared" si="225"/>
        <v>1</v>
      </c>
      <c r="AW393" s="105"/>
      <c r="AX393" s="103"/>
      <c r="AY393" s="107">
        <f t="shared" si="216"/>
        <v>2499416.9258323046</v>
      </c>
      <c r="AZ393" s="7"/>
      <c r="BA393" s="7"/>
      <c r="BB393" s="7"/>
      <c r="BC393" s="7"/>
      <c r="BD393" s="7"/>
      <c r="BE393" s="7"/>
      <c r="BF393" s="7"/>
    </row>
    <row r="394" spans="1:58" x14ac:dyDescent="0.25">
      <c r="A394" s="22" t="s">
        <v>585</v>
      </c>
      <c r="B394" s="23">
        <v>60</v>
      </c>
      <c r="C394" s="22" t="s">
        <v>1888</v>
      </c>
      <c r="D394" s="48">
        <v>600000285</v>
      </c>
      <c r="E394" s="22" t="s">
        <v>1169</v>
      </c>
      <c r="F394" s="22" t="s">
        <v>1504</v>
      </c>
      <c r="I394" s="1" t="s">
        <v>267</v>
      </c>
      <c r="J394" s="33">
        <v>16392</v>
      </c>
      <c r="K394" s="33">
        <f t="shared" si="217"/>
        <v>12310.393540530913</v>
      </c>
      <c r="L394" s="33">
        <v>827</v>
      </c>
      <c r="M394" s="33">
        <f t="shared" si="218"/>
        <v>1</v>
      </c>
      <c r="N394" s="32">
        <v>0</v>
      </c>
      <c r="O394" s="33" t="s">
        <v>11</v>
      </c>
      <c r="P394" s="33" t="str">
        <f t="shared" si="194"/>
        <v>Faible activité</v>
      </c>
      <c r="Q394" s="36">
        <f t="shared" si="195"/>
        <v>1.3245238095238097</v>
      </c>
      <c r="R394" s="6">
        <f t="shared" si="196"/>
        <v>2.149164226190476</v>
      </c>
      <c r="S394" s="6">
        <f t="shared" si="197"/>
        <v>0</v>
      </c>
      <c r="T394" s="6">
        <f t="shared" si="219"/>
        <v>0.82464041666666632</v>
      </c>
      <c r="U394" s="6">
        <f t="shared" si="198"/>
        <v>2.149164226190476</v>
      </c>
      <c r="V394" s="6">
        <f t="shared" si="199"/>
        <v>2.195357142857143</v>
      </c>
      <c r="W394" s="6">
        <f t="shared" si="200"/>
        <v>2.9054940476190474</v>
      </c>
      <c r="X394" s="6">
        <f t="shared" si="201"/>
        <v>0</v>
      </c>
      <c r="Y394" s="6">
        <f t="shared" si="220"/>
        <v>0.71013690476190439</v>
      </c>
      <c r="Z394" s="6">
        <f t="shared" si="202"/>
        <v>2.9054940476190474</v>
      </c>
      <c r="AA394" s="4">
        <f t="shared" si="203"/>
        <v>1</v>
      </c>
      <c r="AB394" s="44">
        <f t="shared" si="204"/>
        <v>1</v>
      </c>
      <c r="AC394" s="6">
        <f t="shared" si="205"/>
        <v>0.125</v>
      </c>
      <c r="AD394" s="4">
        <f t="shared" si="221"/>
        <v>0</v>
      </c>
      <c r="AF394" s="4">
        <f t="shared" si="206"/>
        <v>0</v>
      </c>
      <c r="AG394" s="4">
        <f t="shared" si="207"/>
        <v>-107458.2113095238</v>
      </c>
      <c r="AH394" s="4">
        <f t="shared" si="222"/>
        <v>-107458.2113095238</v>
      </c>
      <c r="AI394" s="4">
        <f t="shared" si="208"/>
        <v>478036.48452380928</v>
      </c>
      <c r="AJ394" s="4">
        <f t="shared" si="209"/>
        <v>210658.84616785706</v>
      </c>
      <c r="AK394" s="4">
        <f t="shared" si="210"/>
        <v>273849.59999999998</v>
      </c>
      <c r="AL394" s="4">
        <f t="shared" si="211"/>
        <v>42000</v>
      </c>
      <c r="AM394" s="4">
        <f t="shared" si="212"/>
        <v>8969.5249999999996</v>
      </c>
      <c r="AN394" s="4">
        <f t="shared" si="213"/>
        <v>9773.636363636364</v>
      </c>
      <c r="AO394" s="4">
        <f t="shared" si="214"/>
        <v>0</v>
      </c>
      <c r="AP394" s="4">
        <v>0</v>
      </c>
      <c r="AQ394" s="4">
        <v>0</v>
      </c>
      <c r="AR394" s="4">
        <f t="shared" si="215"/>
        <v>0</v>
      </c>
      <c r="AS394" s="4">
        <f t="shared" si="223"/>
        <v>1023288.0920553027</v>
      </c>
      <c r="AT394" s="4">
        <v>0</v>
      </c>
      <c r="AU394" s="4">
        <f t="shared" si="224"/>
        <v>1023288.0920553027</v>
      </c>
      <c r="AV394" s="18">
        <f t="shared" si="225"/>
        <v>1</v>
      </c>
      <c r="AW394" s="105"/>
      <c r="AX394" s="103"/>
      <c r="AY394" s="107">
        <f t="shared" si="216"/>
        <v>1023288.0920553027</v>
      </c>
      <c r="AZ394" s="7"/>
      <c r="BA394" s="7"/>
      <c r="BB394" s="7"/>
      <c r="BC394" s="7"/>
      <c r="BD394" s="7"/>
      <c r="BE394" s="7"/>
      <c r="BF394" s="7"/>
    </row>
    <row r="395" spans="1:58" x14ac:dyDescent="0.25">
      <c r="A395" s="22" t="s">
        <v>585</v>
      </c>
      <c r="B395" s="23">
        <v>60</v>
      </c>
      <c r="C395" s="22" t="s">
        <v>1889</v>
      </c>
      <c r="D395" s="25" t="s">
        <v>1890</v>
      </c>
      <c r="E395" s="25" t="s">
        <v>1169</v>
      </c>
      <c r="F395" s="22">
        <v>0</v>
      </c>
      <c r="I395" s="1" t="s">
        <v>1169</v>
      </c>
      <c r="J395" s="33">
        <v>0</v>
      </c>
      <c r="K395" s="33">
        <f t="shared" si="217"/>
        <v>0</v>
      </c>
      <c r="L395" s="33">
        <v>0</v>
      </c>
      <c r="M395" s="33">
        <f t="shared" si="218"/>
        <v>0</v>
      </c>
      <c r="N395" s="32">
        <v>0</v>
      </c>
      <c r="O395" s="5" t="s">
        <v>1510</v>
      </c>
      <c r="P395" s="33" t="str">
        <f t="shared" si="194"/>
        <v/>
      </c>
      <c r="Q395" s="36">
        <f t="shared" si="195"/>
        <v>0</v>
      </c>
      <c r="R395" s="6">
        <f t="shared" si="196"/>
        <v>0</v>
      </c>
      <c r="S395" s="6">
        <f t="shared" si="197"/>
        <v>0</v>
      </c>
      <c r="T395" s="6">
        <f t="shared" si="219"/>
        <v>0</v>
      </c>
      <c r="U395" s="6">
        <f t="shared" si="198"/>
        <v>0</v>
      </c>
      <c r="V395" s="6">
        <f t="shared" si="199"/>
        <v>0</v>
      </c>
      <c r="W395" s="6">
        <f t="shared" si="200"/>
        <v>0</v>
      </c>
      <c r="X395" s="6">
        <f t="shared" si="201"/>
        <v>0</v>
      </c>
      <c r="Y395" s="6">
        <f t="shared" si="220"/>
        <v>0</v>
      </c>
      <c r="Z395" s="6">
        <f t="shared" si="202"/>
        <v>0</v>
      </c>
      <c r="AA395" s="4">
        <f t="shared" si="203"/>
        <v>0</v>
      </c>
      <c r="AB395" s="44">
        <f t="shared" si="204"/>
        <v>0</v>
      </c>
      <c r="AC395" s="6">
        <f t="shared" si="205"/>
        <v>0</v>
      </c>
      <c r="AD395" s="4">
        <f t="shared" si="221"/>
        <v>0</v>
      </c>
      <c r="AF395" s="4">
        <f t="shared" si="206"/>
        <v>0</v>
      </c>
      <c r="AG395" s="4">
        <f t="shared" si="207"/>
        <v>0</v>
      </c>
      <c r="AH395" s="4">
        <f t="shared" si="222"/>
        <v>0</v>
      </c>
      <c r="AI395" s="4">
        <f t="shared" si="208"/>
        <v>0</v>
      </c>
      <c r="AJ395" s="4">
        <f t="shared" si="209"/>
        <v>0</v>
      </c>
      <c r="AK395" s="4">
        <f t="shared" si="210"/>
        <v>0</v>
      </c>
      <c r="AL395" s="4">
        <f t="shared" si="211"/>
        <v>0</v>
      </c>
      <c r="AM395" s="4">
        <f t="shared" si="212"/>
        <v>0</v>
      </c>
      <c r="AN395" s="4">
        <f t="shared" si="213"/>
        <v>0</v>
      </c>
      <c r="AO395" s="4">
        <f t="shared" si="214"/>
        <v>0</v>
      </c>
      <c r="AP395" s="4">
        <v>0</v>
      </c>
      <c r="AQ395" s="4">
        <v>0</v>
      </c>
      <c r="AR395" s="4">
        <f t="shared" si="215"/>
        <v>0</v>
      </c>
      <c r="AS395" s="4">
        <f t="shared" si="223"/>
        <v>0</v>
      </c>
      <c r="AT395" s="4">
        <v>0</v>
      </c>
      <c r="AU395" s="4">
        <f t="shared" si="224"/>
        <v>0</v>
      </c>
      <c r="AV395" s="18">
        <f t="shared" si="225"/>
        <v>0</v>
      </c>
      <c r="AW395" s="105"/>
      <c r="AX395" s="103"/>
      <c r="AY395" s="107">
        <f t="shared" si="216"/>
        <v>0</v>
      </c>
      <c r="AZ395" s="7"/>
      <c r="BA395" s="7"/>
      <c r="BB395" s="7"/>
      <c r="BC395" s="7"/>
      <c r="BD395" s="7"/>
      <c r="BE395" s="7"/>
      <c r="BF395" s="7"/>
    </row>
    <row r="396" spans="1:58" x14ac:dyDescent="0.25">
      <c r="A396" s="22" t="s">
        <v>585</v>
      </c>
      <c r="B396" s="23">
        <v>60</v>
      </c>
      <c r="C396" s="22" t="s">
        <v>1891</v>
      </c>
      <c r="D396" s="48">
        <v>600000467</v>
      </c>
      <c r="E396" s="22" t="s">
        <v>1171</v>
      </c>
      <c r="F396" s="22" t="s">
        <v>1504</v>
      </c>
      <c r="I396" s="1" t="s">
        <v>266</v>
      </c>
      <c r="J396" s="33">
        <v>53837</v>
      </c>
      <c r="K396" s="33">
        <f t="shared" si="217"/>
        <v>40431.592059636576</v>
      </c>
      <c r="L396" s="33">
        <v>1696</v>
      </c>
      <c r="M396" s="33">
        <f t="shared" si="218"/>
        <v>1</v>
      </c>
      <c r="N396" s="32">
        <v>0</v>
      </c>
      <c r="O396" s="33" t="s">
        <v>11</v>
      </c>
      <c r="P396" s="33" t="str">
        <f t="shared" si="194"/>
        <v/>
      </c>
      <c r="Q396" s="36">
        <f t="shared" si="195"/>
        <v>3.5533928571428572</v>
      </c>
      <c r="R396" s="6">
        <f t="shared" si="196"/>
        <v>4.895982261904761</v>
      </c>
      <c r="S396" s="6">
        <f t="shared" si="197"/>
        <v>0</v>
      </c>
      <c r="T396" s="6">
        <f t="shared" si="219"/>
        <v>1.3425894047619038</v>
      </c>
      <c r="U396" s="6">
        <f t="shared" si="198"/>
        <v>4.895982261904761</v>
      </c>
      <c r="V396" s="6">
        <f t="shared" si="199"/>
        <v>7.2103124999999997</v>
      </c>
      <c r="W396" s="6">
        <f t="shared" si="200"/>
        <v>7.7869226190476191</v>
      </c>
      <c r="X396" s="6">
        <f t="shared" si="201"/>
        <v>0</v>
      </c>
      <c r="Y396" s="6">
        <f t="shared" si="220"/>
        <v>0.57661011904761938</v>
      </c>
      <c r="Z396" s="6">
        <f t="shared" si="202"/>
        <v>7.7869226190476191</v>
      </c>
      <c r="AA396" s="4">
        <f t="shared" si="203"/>
        <v>1</v>
      </c>
      <c r="AB396" s="44">
        <f t="shared" si="204"/>
        <v>1</v>
      </c>
      <c r="AC396" s="6">
        <f t="shared" si="205"/>
        <v>0.125</v>
      </c>
      <c r="AD396" s="4">
        <f t="shared" si="221"/>
        <v>0</v>
      </c>
      <c r="AF396" s="4">
        <f t="shared" si="206"/>
        <v>0</v>
      </c>
      <c r="AG396" s="4">
        <f t="shared" si="207"/>
        <v>0</v>
      </c>
      <c r="AH396" s="4">
        <f t="shared" si="222"/>
        <v>0</v>
      </c>
      <c r="AI396" s="4">
        <f t="shared" si="208"/>
        <v>953238.47738095175</v>
      </c>
      <c r="AJ396" s="4">
        <f t="shared" si="209"/>
        <v>171048.7394089287</v>
      </c>
      <c r="AK396" s="4">
        <f t="shared" si="210"/>
        <v>273849.59999999998</v>
      </c>
      <c r="AL396" s="4">
        <f t="shared" si="211"/>
        <v>42000</v>
      </c>
      <c r="AM396" s="4">
        <f t="shared" si="212"/>
        <v>8969.5249999999996</v>
      </c>
      <c r="AN396" s="4">
        <f t="shared" si="213"/>
        <v>20043.636363636364</v>
      </c>
      <c r="AO396" s="4">
        <f t="shared" si="214"/>
        <v>0</v>
      </c>
      <c r="AP396" s="4">
        <v>0</v>
      </c>
      <c r="AQ396" s="4">
        <v>0</v>
      </c>
      <c r="AR396" s="4">
        <f t="shared" si="215"/>
        <v>0</v>
      </c>
      <c r="AS396" s="4">
        <f t="shared" si="223"/>
        <v>1469149.9781535168</v>
      </c>
      <c r="AT396" s="4">
        <v>0</v>
      </c>
      <c r="AU396" s="4">
        <f t="shared" si="224"/>
        <v>1469149.9781535168</v>
      </c>
      <c r="AV396" s="18">
        <f t="shared" si="225"/>
        <v>1</v>
      </c>
      <c r="AW396" s="105"/>
      <c r="AX396" s="103"/>
      <c r="AY396" s="107">
        <f t="shared" si="216"/>
        <v>1469149.9781535168</v>
      </c>
      <c r="AZ396" s="7"/>
      <c r="BA396" s="7"/>
      <c r="BB396" s="7"/>
      <c r="BC396" s="7"/>
      <c r="BD396" s="7"/>
      <c r="BE396" s="7"/>
      <c r="BF396" s="7"/>
    </row>
    <row r="397" spans="1:58" x14ac:dyDescent="0.25">
      <c r="A397" s="22" t="s">
        <v>585</v>
      </c>
      <c r="B397" s="23">
        <v>60</v>
      </c>
      <c r="C397" s="22" t="s">
        <v>1892</v>
      </c>
      <c r="D397" s="48">
        <v>600100754</v>
      </c>
      <c r="E397" s="22" t="s">
        <v>1893</v>
      </c>
      <c r="F397" s="22" t="s">
        <v>1529</v>
      </c>
      <c r="I397" s="1" t="s">
        <v>270</v>
      </c>
      <c r="J397" s="33">
        <v>0</v>
      </c>
      <c r="K397" s="33">
        <f t="shared" si="217"/>
        <v>0</v>
      </c>
      <c r="L397" s="33">
        <v>0</v>
      </c>
      <c r="M397" s="33">
        <f t="shared" si="218"/>
        <v>0</v>
      </c>
      <c r="N397" s="32">
        <v>1</v>
      </c>
      <c r="O397" s="33"/>
      <c r="P397" s="33" t="str">
        <f t="shared" si="194"/>
        <v/>
      </c>
      <c r="Q397" s="36">
        <f t="shared" si="195"/>
        <v>0</v>
      </c>
      <c r="R397" s="6">
        <f t="shared" si="196"/>
        <v>0</v>
      </c>
      <c r="S397" s="6">
        <f t="shared" si="197"/>
        <v>0</v>
      </c>
      <c r="T397" s="6">
        <f t="shared" si="219"/>
        <v>0</v>
      </c>
      <c r="U397" s="6">
        <f t="shared" si="198"/>
        <v>0</v>
      </c>
      <c r="V397" s="6">
        <f t="shared" si="199"/>
        <v>0</v>
      </c>
      <c r="W397" s="6">
        <f t="shared" si="200"/>
        <v>0</v>
      </c>
      <c r="X397" s="6">
        <f t="shared" si="201"/>
        <v>0</v>
      </c>
      <c r="Y397" s="6">
        <f t="shared" si="220"/>
        <v>0</v>
      </c>
      <c r="Z397" s="6">
        <f t="shared" si="202"/>
        <v>0</v>
      </c>
      <c r="AA397" s="4">
        <f t="shared" si="203"/>
        <v>0</v>
      </c>
      <c r="AB397" s="44">
        <f t="shared" si="204"/>
        <v>0</v>
      </c>
      <c r="AC397" s="6">
        <f t="shared" si="205"/>
        <v>0</v>
      </c>
      <c r="AD397" s="4">
        <f t="shared" si="221"/>
        <v>0</v>
      </c>
      <c r="AF397" s="4">
        <f t="shared" si="206"/>
        <v>0</v>
      </c>
      <c r="AG397" s="4">
        <f t="shared" si="207"/>
        <v>0</v>
      </c>
      <c r="AH397" s="4">
        <f t="shared" si="222"/>
        <v>0</v>
      </c>
      <c r="AI397" s="4">
        <f t="shared" si="208"/>
        <v>0</v>
      </c>
      <c r="AJ397" s="4">
        <f t="shared" si="209"/>
        <v>0</v>
      </c>
      <c r="AK397" s="4">
        <f t="shared" si="210"/>
        <v>0</v>
      </c>
      <c r="AL397" s="4">
        <f t="shared" si="211"/>
        <v>0</v>
      </c>
      <c r="AM397" s="4">
        <f t="shared" si="212"/>
        <v>0</v>
      </c>
      <c r="AN397" s="4">
        <f t="shared" si="213"/>
        <v>0</v>
      </c>
      <c r="AO397" s="4">
        <f t="shared" si="214"/>
        <v>0</v>
      </c>
      <c r="AP397" s="4">
        <v>0</v>
      </c>
      <c r="AQ397" s="4">
        <v>0</v>
      </c>
      <c r="AR397" s="4">
        <f t="shared" si="215"/>
        <v>0</v>
      </c>
      <c r="AS397" s="4">
        <f t="shared" si="223"/>
        <v>0</v>
      </c>
      <c r="AT397" s="4">
        <v>0</v>
      </c>
      <c r="AU397" s="4">
        <f t="shared" si="224"/>
        <v>0</v>
      </c>
      <c r="AV397" s="18">
        <f t="shared" si="225"/>
        <v>0</v>
      </c>
      <c r="AW397" s="105"/>
      <c r="AX397" s="103"/>
      <c r="AY397" s="107">
        <f t="shared" si="216"/>
        <v>0</v>
      </c>
      <c r="AZ397" s="7"/>
      <c r="BA397" s="7"/>
      <c r="BB397" s="7"/>
      <c r="BC397" s="7"/>
      <c r="BD397" s="7"/>
      <c r="BE397" s="7"/>
      <c r="BF397" s="7"/>
    </row>
    <row r="398" spans="1:58" x14ac:dyDescent="0.25">
      <c r="A398" s="22" t="s">
        <v>585</v>
      </c>
      <c r="B398" s="23">
        <v>60</v>
      </c>
      <c r="C398" s="22" t="s">
        <v>1894</v>
      </c>
      <c r="D398" s="48">
        <v>600113476</v>
      </c>
      <c r="E398" s="22" t="s">
        <v>1169</v>
      </c>
      <c r="F398" s="22" t="s">
        <v>1504</v>
      </c>
      <c r="I398" s="1" t="s">
        <v>267</v>
      </c>
      <c r="J398" s="33">
        <v>55424</v>
      </c>
      <c r="K398" s="33">
        <f t="shared" si="217"/>
        <v>41623.429208783877</v>
      </c>
      <c r="L398" s="33">
        <v>1913</v>
      </c>
      <c r="M398" s="33">
        <f t="shared" si="218"/>
        <v>1</v>
      </c>
      <c r="N398" s="32">
        <v>0</v>
      </c>
      <c r="O398" s="33" t="s">
        <v>11</v>
      </c>
      <c r="P398" s="33" t="str">
        <f t="shared" si="194"/>
        <v/>
      </c>
      <c r="Q398" s="36">
        <f t="shared" si="195"/>
        <v>3.6478571428571431</v>
      </c>
      <c r="R398" s="6">
        <f t="shared" si="196"/>
        <v>5.0874369642857138</v>
      </c>
      <c r="S398" s="6">
        <f t="shared" si="197"/>
        <v>0</v>
      </c>
      <c r="T398" s="6">
        <f t="shared" si="219"/>
        <v>1.4395798214285707</v>
      </c>
      <c r="U398" s="6">
        <f t="shared" si="198"/>
        <v>5.0874369642857138</v>
      </c>
      <c r="V398" s="6">
        <f t="shared" si="199"/>
        <v>7.4228571428571426</v>
      </c>
      <c r="W398" s="6">
        <f t="shared" si="200"/>
        <v>8.1278630952380944</v>
      </c>
      <c r="X398" s="6">
        <f t="shared" si="201"/>
        <v>0</v>
      </c>
      <c r="Y398" s="6">
        <f t="shared" si="220"/>
        <v>0.70500595238095176</v>
      </c>
      <c r="Z398" s="6">
        <f t="shared" si="202"/>
        <v>8.1278630952380944</v>
      </c>
      <c r="AA398" s="4">
        <f t="shared" si="203"/>
        <v>1.3333333333333333</v>
      </c>
      <c r="AB398" s="44">
        <f t="shared" si="204"/>
        <v>2</v>
      </c>
      <c r="AC398" s="6">
        <f t="shared" si="205"/>
        <v>0.16666666666666666</v>
      </c>
      <c r="AD398" s="4">
        <f t="shared" si="221"/>
        <v>0</v>
      </c>
      <c r="AF398" s="4">
        <f t="shared" si="206"/>
        <v>0</v>
      </c>
      <c r="AG398" s="4">
        <f t="shared" si="207"/>
        <v>0</v>
      </c>
      <c r="AH398" s="4">
        <f t="shared" si="222"/>
        <v>0</v>
      </c>
      <c r="AI398" s="4">
        <f t="shared" si="208"/>
        <v>1022101.6732142852</v>
      </c>
      <c r="AJ398" s="4">
        <f t="shared" si="209"/>
        <v>209136.77274642841</v>
      </c>
      <c r="AK398" s="4">
        <f t="shared" si="210"/>
        <v>365132.79999999993</v>
      </c>
      <c r="AL398" s="4">
        <f t="shared" si="211"/>
        <v>84000</v>
      </c>
      <c r="AM398" s="4">
        <f t="shared" si="212"/>
        <v>11959.366666666665</v>
      </c>
      <c r="AN398" s="4">
        <f t="shared" si="213"/>
        <v>22608.18181818182</v>
      </c>
      <c r="AO398" s="4">
        <f t="shared" si="214"/>
        <v>133221.31999999998</v>
      </c>
      <c r="AP398" s="4">
        <v>0</v>
      </c>
      <c r="AQ398" s="4">
        <v>0</v>
      </c>
      <c r="AR398" s="4">
        <f t="shared" si="215"/>
        <v>0</v>
      </c>
      <c r="AS398" s="4">
        <f t="shared" si="223"/>
        <v>1848160.114445562</v>
      </c>
      <c r="AT398" s="4">
        <v>0</v>
      </c>
      <c r="AU398" s="4">
        <f t="shared" si="224"/>
        <v>1848160.114445562</v>
      </c>
      <c r="AV398" s="18">
        <f t="shared" si="225"/>
        <v>1</v>
      </c>
      <c r="AW398" s="105"/>
      <c r="AX398" s="103"/>
      <c r="AY398" s="107">
        <f t="shared" si="216"/>
        <v>1848160.114445562</v>
      </c>
      <c r="AZ398" s="7"/>
      <c r="BA398" s="7"/>
      <c r="BB398" s="7"/>
      <c r="BC398" s="7"/>
      <c r="BD398" s="7"/>
      <c r="BE398" s="7"/>
      <c r="BF398" s="7"/>
    </row>
    <row r="399" spans="1:58" x14ac:dyDescent="0.25">
      <c r="A399" s="22" t="s">
        <v>585</v>
      </c>
      <c r="B399" s="23">
        <v>80</v>
      </c>
      <c r="C399" s="22" t="s">
        <v>1895</v>
      </c>
      <c r="D399" s="48">
        <v>800000143</v>
      </c>
      <c r="E399" s="22" t="s">
        <v>1344</v>
      </c>
      <c r="F399" s="22" t="s">
        <v>1504</v>
      </c>
      <c r="I399" s="1" t="s">
        <v>123</v>
      </c>
      <c r="J399" s="33">
        <v>32020</v>
      </c>
      <c r="K399" s="33">
        <f t="shared" si="217"/>
        <v>24047.023009260607</v>
      </c>
      <c r="L399" s="33">
        <v>2006</v>
      </c>
      <c r="M399" s="33">
        <f t="shared" si="218"/>
        <v>1</v>
      </c>
      <c r="N399" s="32">
        <v>0</v>
      </c>
      <c r="O399" s="33" t="s">
        <v>11</v>
      </c>
      <c r="P399" s="33" t="str">
        <f t="shared" si="194"/>
        <v/>
      </c>
      <c r="Q399" s="36">
        <f t="shared" si="195"/>
        <v>2.2547619047619047</v>
      </c>
      <c r="R399" s="6">
        <f t="shared" si="196"/>
        <v>3.6355584523809523</v>
      </c>
      <c r="S399" s="6">
        <f t="shared" si="197"/>
        <v>0</v>
      </c>
      <c r="T399" s="6">
        <f t="shared" si="219"/>
        <v>1.3807965476190476</v>
      </c>
      <c r="U399" s="6">
        <f t="shared" si="198"/>
        <v>3.6355584523809523</v>
      </c>
      <c r="V399" s="6">
        <f t="shared" si="199"/>
        <v>4.2883928571428571</v>
      </c>
      <c r="W399" s="6">
        <f t="shared" si="200"/>
        <v>5.550178571428571</v>
      </c>
      <c r="X399" s="6">
        <f t="shared" si="201"/>
        <v>0</v>
      </c>
      <c r="Y399" s="6">
        <f t="shared" si="220"/>
        <v>1.2617857142857138</v>
      </c>
      <c r="Z399" s="6">
        <f t="shared" si="202"/>
        <v>5.550178571428571</v>
      </c>
      <c r="AA399" s="4">
        <f t="shared" si="203"/>
        <v>1.3333333333333333</v>
      </c>
      <c r="AB399" s="44">
        <f t="shared" si="204"/>
        <v>2</v>
      </c>
      <c r="AC399" s="6">
        <f t="shared" si="205"/>
        <v>0.16666666666666666</v>
      </c>
      <c r="AD399" s="4">
        <f t="shared" si="221"/>
        <v>0</v>
      </c>
      <c r="AF399" s="4">
        <f t="shared" si="206"/>
        <v>0</v>
      </c>
      <c r="AG399" s="4">
        <f t="shared" si="207"/>
        <v>0</v>
      </c>
      <c r="AH399" s="4">
        <f t="shared" si="222"/>
        <v>0</v>
      </c>
      <c r="AI399" s="4">
        <f t="shared" si="208"/>
        <v>980365.54880952381</v>
      </c>
      <c r="AJ399" s="4">
        <f t="shared" si="209"/>
        <v>374302.9279285713</v>
      </c>
      <c r="AK399" s="4">
        <f t="shared" si="210"/>
        <v>365132.79999999993</v>
      </c>
      <c r="AL399" s="4">
        <f t="shared" si="211"/>
        <v>84000</v>
      </c>
      <c r="AM399" s="4">
        <f t="shared" si="212"/>
        <v>11959.366666666665</v>
      </c>
      <c r="AN399" s="4">
        <f t="shared" si="213"/>
        <v>23707.272727272728</v>
      </c>
      <c r="AO399" s="4">
        <f t="shared" si="214"/>
        <v>139697.83999999997</v>
      </c>
      <c r="AP399" s="4">
        <v>0</v>
      </c>
      <c r="AQ399" s="4">
        <v>0</v>
      </c>
      <c r="AR399" s="4">
        <f t="shared" si="215"/>
        <v>0</v>
      </c>
      <c r="AS399" s="4">
        <f t="shared" si="223"/>
        <v>1979165.7561320346</v>
      </c>
      <c r="AT399" s="4">
        <v>0</v>
      </c>
      <c r="AU399" s="4">
        <f t="shared" si="224"/>
        <v>1979165.7561320346</v>
      </c>
      <c r="AV399" s="18">
        <f t="shared" si="225"/>
        <v>1</v>
      </c>
      <c r="AW399" s="105"/>
      <c r="AX399" s="103"/>
      <c r="AY399" s="107">
        <f t="shared" si="216"/>
        <v>1979165.7561320346</v>
      </c>
      <c r="AZ399" s="7"/>
      <c r="BA399" s="7"/>
      <c r="BB399" s="7"/>
      <c r="BC399" s="7"/>
      <c r="BD399" s="7"/>
      <c r="BE399" s="7"/>
      <c r="BF399" s="7"/>
    </row>
    <row r="400" spans="1:58" x14ac:dyDescent="0.25">
      <c r="A400" s="22" t="s">
        <v>585</v>
      </c>
      <c r="B400" s="23">
        <v>80</v>
      </c>
      <c r="C400" s="22" t="s">
        <v>1896</v>
      </c>
      <c r="D400" s="48">
        <v>800000192</v>
      </c>
      <c r="E400" s="22" t="s">
        <v>1346</v>
      </c>
      <c r="F400" s="22" t="s">
        <v>1504</v>
      </c>
      <c r="I400" s="1" t="s">
        <v>122</v>
      </c>
      <c r="J400" s="33">
        <v>73888</v>
      </c>
      <c r="K400" s="33">
        <f t="shared" si="217"/>
        <v>55489.894944042717</v>
      </c>
      <c r="L400" s="33">
        <v>7009</v>
      </c>
      <c r="M400" s="33">
        <f t="shared" si="218"/>
        <v>1</v>
      </c>
      <c r="N400" s="32">
        <v>0</v>
      </c>
      <c r="O400" s="33" t="s">
        <v>11</v>
      </c>
      <c r="P400" s="33" t="str">
        <f t="shared" si="194"/>
        <v/>
      </c>
      <c r="Q400" s="36">
        <f t="shared" si="195"/>
        <v>4.7469047619047622</v>
      </c>
      <c r="R400" s="6">
        <f t="shared" si="196"/>
        <v>8.3858412500000004</v>
      </c>
      <c r="S400" s="6">
        <f t="shared" si="197"/>
        <v>0</v>
      </c>
      <c r="T400" s="6">
        <f t="shared" si="219"/>
        <v>3.6389364880952382</v>
      </c>
      <c r="U400" s="6">
        <f t="shared" si="198"/>
        <v>8.3858412500000004</v>
      </c>
      <c r="V400" s="6">
        <f t="shared" si="199"/>
        <v>9.8957142857142859</v>
      </c>
      <c r="W400" s="6">
        <f t="shared" si="200"/>
        <v>14.007720238095239</v>
      </c>
      <c r="X400" s="6">
        <f t="shared" si="201"/>
        <v>0</v>
      </c>
      <c r="Y400" s="6">
        <f t="shared" si="220"/>
        <v>4.1120059523809527</v>
      </c>
      <c r="Z400" s="6">
        <f t="shared" si="202"/>
        <v>14.007720238095239</v>
      </c>
      <c r="AA400" s="4">
        <f t="shared" si="203"/>
        <v>3.6666666666666665</v>
      </c>
      <c r="AB400" s="44">
        <f t="shared" si="204"/>
        <v>4</v>
      </c>
      <c r="AC400" s="6">
        <f t="shared" si="205"/>
        <v>0.45833333333333331</v>
      </c>
      <c r="AD400" s="4">
        <f t="shared" si="221"/>
        <v>1</v>
      </c>
      <c r="AF400" s="4">
        <f t="shared" si="206"/>
        <v>0</v>
      </c>
      <c r="AG400" s="4">
        <f t="shared" si="207"/>
        <v>0</v>
      </c>
      <c r="AH400" s="4">
        <f t="shared" si="222"/>
        <v>0</v>
      </c>
      <c r="AI400" s="4">
        <f t="shared" si="208"/>
        <v>2583644.906547619</v>
      </c>
      <c r="AJ400" s="4">
        <f t="shared" si="209"/>
        <v>1219807.6505464287</v>
      </c>
      <c r="AK400" s="4">
        <f t="shared" si="210"/>
        <v>1004115.1999999998</v>
      </c>
      <c r="AL400" s="4">
        <f t="shared" si="211"/>
        <v>168000</v>
      </c>
      <c r="AM400" s="4">
        <f t="shared" si="212"/>
        <v>32888.258333333331</v>
      </c>
      <c r="AN400" s="4">
        <f t="shared" si="213"/>
        <v>82833.636363636368</v>
      </c>
      <c r="AO400" s="4">
        <f t="shared" si="214"/>
        <v>488106.75999999989</v>
      </c>
      <c r="AP400" s="4">
        <v>0</v>
      </c>
      <c r="AQ400" s="4">
        <v>0</v>
      </c>
      <c r="AR400" s="4">
        <f t="shared" si="215"/>
        <v>864752.92320023756</v>
      </c>
      <c r="AS400" s="4">
        <f t="shared" si="223"/>
        <v>6444149.3349912558</v>
      </c>
      <c r="AT400" s="4">
        <v>0</v>
      </c>
      <c r="AU400" s="4">
        <f t="shared" si="224"/>
        <v>6444149.3349912558</v>
      </c>
      <c r="AV400" s="18">
        <f t="shared" si="225"/>
        <v>1</v>
      </c>
      <c r="AW400" s="105"/>
      <c r="AX400" s="103"/>
      <c r="AY400" s="107">
        <f t="shared" si="216"/>
        <v>6444149.3349912558</v>
      </c>
      <c r="AZ400" s="7"/>
      <c r="BA400" s="7"/>
      <c r="BB400" s="7"/>
      <c r="BC400" s="7"/>
      <c r="BD400" s="7"/>
      <c r="BE400" s="7"/>
      <c r="BF400" s="7"/>
    </row>
    <row r="401" spans="1:58" x14ac:dyDescent="0.25">
      <c r="A401" s="22" t="s">
        <v>585</v>
      </c>
      <c r="B401" s="23">
        <v>80</v>
      </c>
      <c r="C401" s="22" t="s">
        <v>1897</v>
      </c>
      <c r="D401" s="48">
        <v>800000226</v>
      </c>
      <c r="E401" s="22" t="s">
        <v>1348</v>
      </c>
      <c r="F401" s="22" t="s">
        <v>1504</v>
      </c>
      <c r="I401" s="1" t="s">
        <v>121</v>
      </c>
      <c r="J401" s="33">
        <v>12520</v>
      </c>
      <c r="K401" s="33">
        <f t="shared" si="217"/>
        <v>9402.5211766378143</v>
      </c>
      <c r="L401" s="33">
        <v>628</v>
      </c>
      <c r="M401" s="33">
        <f t="shared" si="218"/>
        <v>1</v>
      </c>
      <c r="N401" s="32">
        <v>0</v>
      </c>
      <c r="O401" s="33" t="s">
        <v>11</v>
      </c>
      <c r="P401" s="33" t="str">
        <f t="shared" si="194"/>
        <v>Faible activité</v>
      </c>
      <c r="Q401" s="36">
        <f t="shared" si="195"/>
        <v>1.0940476190476192</v>
      </c>
      <c r="R401" s="6">
        <f t="shared" si="196"/>
        <v>2</v>
      </c>
      <c r="S401" s="6">
        <f t="shared" si="197"/>
        <v>0</v>
      </c>
      <c r="T401" s="6">
        <f t="shared" si="219"/>
        <v>0.90595238095238084</v>
      </c>
      <c r="U401" s="6">
        <f t="shared" si="198"/>
        <v>2</v>
      </c>
      <c r="V401" s="6">
        <f t="shared" si="199"/>
        <v>1.6767857142857143</v>
      </c>
      <c r="W401" s="6">
        <f t="shared" si="200"/>
        <v>2.3195238095238095</v>
      </c>
      <c r="X401" s="6">
        <f t="shared" si="201"/>
        <v>0</v>
      </c>
      <c r="Y401" s="6">
        <f t="shared" si="220"/>
        <v>0.64273809523809522</v>
      </c>
      <c r="Z401" s="6">
        <f t="shared" si="202"/>
        <v>2.3195238095238095</v>
      </c>
      <c r="AA401" s="4">
        <f t="shared" si="203"/>
        <v>1</v>
      </c>
      <c r="AB401" s="44">
        <f t="shared" si="204"/>
        <v>1</v>
      </c>
      <c r="AC401" s="6">
        <f t="shared" si="205"/>
        <v>0.125</v>
      </c>
      <c r="AD401" s="4">
        <f t="shared" si="221"/>
        <v>0</v>
      </c>
      <c r="AF401" s="4">
        <f t="shared" si="206"/>
        <v>0</v>
      </c>
      <c r="AG401" s="4">
        <f t="shared" si="207"/>
        <v>-100000</v>
      </c>
      <c r="AH401" s="4">
        <f t="shared" si="222"/>
        <v>-100000</v>
      </c>
      <c r="AI401" s="4">
        <f t="shared" si="208"/>
        <v>543226.19047619042</v>
      </c>
      <c r="AJ401" s="4">
        <f t="shared" si="209"/>
        <v>190665.29935714285</v>
      </c>
      <c r="AK401" s="4">
        <f t="shared" si="210"/>
        <v>273849.59999999998</v>
      </c>
      <c r="AL401" s="4">
        <f t="shared" si="211"/>
        <v>42000</v>
      </c>
      <c r="AM401" s="4">
        <f t="shared" si="212"/>
        <v>8969.5249999999996</v>
      </c>
      <c r="AN401" s="4">
        <f t="shared" si="213"/>
        <v>7421.818181818182</v>
      </c>
      <c r="AO401" s="4">
        <f t="shared" si="214"/>
        <v>0</v>
      </c>
      <c r="AP401" s="4">
        <v>0</v>
      </c>
      <c r="AQ401" s="4">
        <v>0</v>
      </c>
      <c r="AR401" s="4">
        <f t="shared" si="215"/>
        <v>0</v>
      </c>
      <c r="AS401" s="4">
        <f t="shared" si="223"/>
        <v>1066132.4330151512</v>
      </c>
      <c r="AT401" s="4">
        <v>0</v>
      </c>
      <c r="AU401" s="4">
        <f t="shared" si="224"/>
        <v>1066132.4330151512</v>
      </c>
      <c r="AV401" s="18">
        <f t="shared" si="225"/>
        <v>1</v>
      </c>
      <c r="AW401" s="105"/>
      <c r="AX401" s="103"/>
      <c r="AY401" s="107">
        <f t="shared" si="216"/>
        <v>1066132.4330151512</v>
      </c>
      <c r="AZ401" s="7"/>
      <c r="BA401" s="7"/>
      <c r="BB401" s="7"/>
      <c r="BC401" s="7"/>
      <c r="BD401" s="7"/>
      <c r="BE401" s="7"/>
      <c r="BF401" s="7"/>
    </row>
    <row r="402" spans="1:58" x14ac:dyDescent="0.25">
      <c r="A402" s="22" t="s">
        <v>585</v>
      </c>
      <c r="B402" s="23">
        <v>80</v>
      </c>
      <c r="C402" s="22" t="s">
        <v>1898</v>
      </c>
      <c r="D402" s="48">
        <v>800000390</v>
      </c>
      <c r="E402" s="22" t="s">
        <v>1350</v>
      </c>
      <c r="F402" s="22" t="s">
        <v>1504</v>
      </c>
      <c r="I402" s="1" t="s">
        <v>120</v>
      </c>
      <c r="J402" s="33">
        <v>14229</v>
      </c>
      <c r="K402" s="33">
        <f t="shared" si="217"/>
        <v>10685.980337250754</v>
      </c>
      <c r="L402" s="33">
        <v>897</v>
      </c>
      <c r="M402" s="33">
        <f t="shared" si="218"/>
        <v>1</v>
      </c>
      <c r="N402" s="32">
        <v>0</v>
      </c>
      <c r="O402" s="33" t="s">
        <v>11</v>
      </c>
      <c r="P402" s="33" t="str">
        <f t="shared" si="194"/>
        <v>Faible activité</v>
      </c>
      <c r="Q402" s="36">
        <f t="shared" si="195"/>
        <v>1.1957738095238095</v>
      </c>
      <c r="R402" s="6">
        <f t="shared" si="196"/>
        <v>2.0405558928571432</v>
      </c>
      <c r="S402" s="6">
        <f t="shared" si="197"/>
        <v>0</v>
      </c>
      <c r="T402" s="6">
        <f t="shared" si="219"/>
        <v>0.84478208333333371</v>
      </c>
      <c r="U402" s="6">
        <f t="shared" si="198"/>
        <v>2.0405558928571432</v>
      </c>
      <c r="V402" s="6">
        <f t="shared" si="199"/>
        <v>1.9056696428571427</v>
      </c>
      <c r="W402" s="6">
        <f t="shared" si="200"/>
        <v>2.7129523809523812</v>
      </c>
      <c r="X402" s="6">
        <f t="shared" si="201"/>
        <v>0</v>
      </c>
      <c r="Y402" s="6">
        <f t="shared" si="220"/>
        <v>0.80728273809523854</v>
      </c>
      <c r="Z402" s="6">
        <f t="shared" si="202"/>
        <v>2.7129523809523812</v>
      </c>
      <c r="AA402" s="4">
        <f t="shared" si="203"/>
        <v>1</v>
      </c>
      <c r="AB402" s="44">
        <f t="shared" si="204"/>
        <v>1</v>
      </c>
      <c r="AC402" s="6">
        <f t="shared" si="205"/>
        <v>0.125</v>
      </c>
      <c r="AD402" s="4">
        <f t="shared" si="221"/>
        <v>0</v>
      </c>
      <c r="AF402" s="4">
        <f t="shared" si="206"/>
        <v>0</v>
      </c>
      <c r="AG402" s="4">
        <f t="shared" si="207"/>
        <v>-102027.79464285716</v>
      </c>
      <c r="AH402" s="4">
        <f t="shared" si="222"/>
        <v>-102027.79464285716</v>
      </c>
      <c r="AI402" s="4">
        <f t="shared" si="208"/>
        <v>497767.48452380975</v>
      </c>
      <c r="AJ402" s="4">
        <f t="shared" si="209"/>
        <v>239476.71075535729</v>
      </c>
      <c r="AK402" s="4">
        <f t="shared" si="210"/>
        <v>273849.59999999998</v>
      </c>
      <c r="AL402" s="4">
        <f t="shared" si="211"/>
        <v>42000</v>
      </c>
      <c r="AM402" s="4">
        <f t="shared" si="212"/>
        <v>8969.5249999999996</v>
      </c>
      <c r="AN402" s="4">
        <f t="shared" si="213"/>
        <v>10600.909090909092</v>
      </c>
      <c r="AO402" s="4">
        <f t="shared" si="214"/>
        <v>0</v>
      </c>
      <c r="AP402" s="4">
        <v>0</v>
      </c>
      <c r="AQ402" s="4">
        <v>0</v>
      </c>
      <c r="AR402" s="4">
        <f t="shared" si="215"/>
        <v>0</v>
      </c>
      <c r="AS402" s="4">
        <f t="shared" si="223"/>
        <v>1072664.2293700762</v>
      </c>
      <c r="AT402" s="4">
        <v>0</v>
      </c>
      <c r="AU402" s="4">
        <f t="shared" si="224"/>
        <v>1072664.2293700762</v>
      </c>
      <c r="AV402" s="18">
        <f t="shared" si="225"/>
        <v>1</v>
      </c>
      <c r="AW402" s="105"/>
      <c r="AX402" s="103"/>
      <c r="AY402" s="107">
        <f t="shared" si="216"/>
        <v>1072664.2293700762</v>
      </c>
      <c r="AZ402" s="7"/>
      <c r="BA402" s="7"/>
      <c r="BB402" s="7"/>
      <c r="BC402" s="7"/>
      <c r="BD402" s="7"/>
      <c r="BE402" s="7"/>
      <c r="BF402" s="7"/>
    </row>
    <row r="403" spans="1:58" x14ac:dyDescent="0.25">
      <c r="A403" s="22" t="s">
        <v>585</v>
      </c>
      <c r="B403" s="23">
        <v>80</v>
      </c>
      <c r="C403" s="22" t="s">
        <v>1899</v>
      </c>
      <c r="D403" s="48">
        <v>800000432</v>
      </c>
      <c r="E403" s="22" t="s">
        <v>1352</v>
      </c>
      <c r="F403" s="22" t="s">
        <v>1504</v>
      </c>
      <c r="I403" s="1" t="s">
        <v>119</v>
      </c>
      <c r="J403" s="33">
        <v>13962</v>
      </c>
      <c r="K403" s="33">
        <f t="shared" si="217"/>
        <v>10485.463312157919</v>
      </c>
      <c r="L403" s="33">
        <v>822</v>
      </c>
      <c r="M403" s="33">
        <f t="shared" si="218"/>
        <v>1</v>
      </c>
      <c r="N403" s="32">
        <v>0</v>
      </c>
      <c r="O403" s="33" t="s">
        <v>11</v>
      </c>
      <c r="P403" s="33" t="str">
        <f t="shared" si="194"/>
        <v>Faible activité</v>
      </c>
      <c r="Q403" s="36">
        <f t="shared" si="195"/>
        <v>1.1798809523809524</v>
      </c>
      <c r="R403" s="6">
        <f t="shared" si="196"/>
        <v>2</v>
      </c>
      <c r="S403" s="6">
        <f t="shared" si="197"/>
        <v>0</v>
      </c>
      <c r="T403" s="6">
        <f t="shared" si="219"/>
        <v>0.82011904761904764</v>
      </c>
      <c r="U403" s="6">
        <f t="shared" si="198"/>
        <v>2</v>
      </c>
      <c r="V403" s="6">
        <f t="shared" si="199"/>
        <v>1.8699107142857141</v>
      </c>
      <c r="W403" s="6">
        <f t="shared" si="200"/>
        <v>2.6269523809523809</v>
      </c>
      <c r="X403" s="6">
        <f t="shared" si="201"/>
        <v>0</v>
      </c>
      <c r="Y403" s="6">
        <f t="shared" si="220"/>
        <v>0.75704166666666683</v>
      </c>
      <c r="Z403" s="6">
        <f t="shared" si="202"/>
        <v>2.6269523809523809</v>
      </c>
      <c r="AA403" s="4">
        <f t="shared" si="203"/>
        <v>1</v>
      </c>
      <c r="AB403" s="44">
        <f t="shared" si="204"/>
        <v>1</v>
      </c>
      <c r="AC403" s="6">
        <f t="shared" si="205"/>
        <v>0.125</v>
      </c>
      <c r="AD403" s="4">
        <f t="shared" si="221"/>
        <v>0</v>
      </c>
      <c r="AF403" s="4">
        <f t="shared" si="206"/>
        <v>0</v>
      </c>
      <c r="AG403" s="4">
        <f t="shared" si="207"/>
        <v>-100000</v>
      </c>
      <c r="AH403" s="4">
        <f t="shared" si="222"/>
        <v>-100000</v>
      </c>
      <c r="AI403" s="4">
        <f t="shared" si="208"/>
        <v>482284.52380952379</v>
      </c>
      <c r="AJ403" s="4">
        <f t="shared" si="209"/>
        <v>224572.92802500006</v>
      </c>
      <c r="AK403" s="4">
        <f t="shared" si="210"/>
        <v>273849.59999999998</v>
      </c>
      <c r="AL403" s="4">
        <f t="shared" si="211"/>
        <v>42000</v>
      </c>
      <c r="AM403" s="4">
        <f t="shared" si="212"/>
        <v>8969.5249999999996</v>
      </c>
      <c r="AN403" s="4">
        <f t="shared" si="213"/>
        <v>9714.545454545454</v>
      </c>
      <c r="AO403" s="4">
        <f t="shared" si="214"/>
        <v>0</v>
      </c>
      <c r="AP403" s="4">
        <v>0</v>
      </c>
      <c r="AQ403" s="4">
        <v>0</v>
      </c>
      <c r="AR403" s="4">
        <f t="shared" si="215"/>
        <v>0</v>
      </c>
      <c r="AS403" s="4">
        <f t="shared" si="223"/>
        <v>1041391.1222890692</v>
      </c>
      <c r="AT403" s="4">
        <v>0</v>
      </c>
      <c r="AU403" s="4">
        <f t="shared" si="224"/>
        <v>1041391.1222890692</v>
      </c>
      <c r="AV403" s="18">
        <f t="shared" si="225"/>
        <v>1</v>
      </c>
      <c r="AW403" s="105"/>
      <c r="AX403" s="103"/>
      <c r="AY403" s="107">
        <f t="shared" si="216"/>
        <v>1041391.1222890692</v>
      </c>
      <c r="AZ403" s="7"/>
      <c r="BA403" s="7"/>
      <c r="BB403" s="7"/>
      <c r="BC403" s="7"/>
      <c r="BD403" s="7"/>
      <c r="BE403" s="7"/>
      <c r="BF403" s="7"/>
    </row>
    <row r="404" spans="1:58" x14ac:dyDescent="0.25">
      <c r="A404" s="22" t="s">
        <v>585</v>
      </c>
      <c r="B404" s="23">
        <v>80</v>
      </c>
      <c r="C404" s="22" t="s">
        <v>1900</v>
      </c>
      <c r="D404" s="48">
        <v>800000614</v>
      </c>
      <c r="E404" s="22" t="s">
        <v>1346</v>
      </c>
      <c r="F404" s="22" t="s">
        <v>1504</v>
      </c>
      <c r="I404" s="1" t="s">
        <v>1510</v>
      </c>
      <c r="J404" s="33">
        <v>0</v>
      </c>
      <c r="K404" s="33">
        <f t="shared" si="217"/>
        <v>0</v>
      </c>
      <c r="L404" s="33">
        <v>0</v>
      </c>
      <c r="M404" s="33">
        <f t="shared" si="218"/>
        <v>0</v>
      </c>
      <c r="N404" s="5">
        <v>0</v>
      </c>
      <c r="O404" s="1" t="s">
        <v>1510</v>
      </c>
      <c r="P404" s="33" t="str">
        <f t="shared" si="194"/>
        <v/>
      </c>
      <c r="Q404" s="36">
        <f t="shared" si="195"/>
        <v>0</v>
      </c>
      <c r="R404" s="6">
        <f t="shared" si="196"/>
        <v>0</v>
      </c>
      <c r="S404" s="6">
        <f t="shared" si="197"/>
        <v>0</v>
      </c>
      <c r="T404" s="6">
        <f t="shared" si="219"/>
        <v>0</v>
      </c>
      <c r="U404" s="6">
        <f t="shared" si="198"/>
        <v>0</v>
      </c>
      <c r="V404" s="6">
        <f t="shared" si="199"/>
        <v>0</v>
      </c>
      <c r="W404" s="6">
        <f t="shared" si="200"/>
        <v>0</v>
      </c>
      <c r="X404" s="6">
        <f t="shared" si="201"/>
        <v>0</v>
      </c>
      <c r="Y404" s="6">
        <f t="shared" si="220"/>
        <v>0</v>
      </c>
      <c r="Z404" s="6">
        <f t="shared" si="202"/>
        <v>0</v>
      </c>
      <c r="AA404" s="4">
        <f t="shared" si="203"/>
        <v>0</v>
      </c>
      <c r="AB404" s="44">
        <f t="shared" si="204"/>
        <v>0</v>
      </c>
      <c r="AC404" s="6">
        <f t="shared" si="205"/>
        <v>0</v>
      </c>
      <c r="AD404" s="4">
        <f t="shared" si="221"/>
        <v>0</v>
      </c>
      <c r="AF404" s="4">
        <f t="shared" si="206"/>
        <v>0</v>
      </c>
      <c r="AG404" s="4">
        <f t="shared" si="207"/>
        <v>0</v>
      </c>
      <c r="AH404" s="4">
        <f t="shared" si="222"/>
        <v>0</v>
      </c>
      <c r="AI404" s="4">
        <f t="shared" si="208"/>
        <v>0</v>
      </c>
      <c r="AJ404" s="4">
        <f t="shared" si="209"/>
        <v>0</v>
      </c>
      <c r="AK404" s="4">
        <f t="shared" si="210"/>
        <v>0</v>
      </c>
      <c r="AL404" s="4">
        <f t="shared" si="211"/>
        <v>0</v>
      </c>
      <c r="AM404" s="4">
        <f t="shared" si="212"/>
        <v>0</v>
      </c>
      <c r="AN404" s="4">
        <f t="shared" si="213"/>
        <v>0</v>
      </c>
      <c r="AO404" s="4">
        <f t="shared" si="214"/>
        <v>0</v>
      </c>
      <c r="AP404" s="4">
        <v>0</v>
      </c>
      <c r="AQ404" s="4">
        <v>0</v>
      </c>
      <c r="AR404" s="4">
        <f t="shared" si="215"/>
        <v>0</v>
      </c>
      <c r="AS404" s="4">
        <f t="shared" si="223"/>
        <v>0</v>
      </c>
      <c r="AT404" s="4">
        <v>0</v>
      </c>
      <c r="AU404" s="4">
        <f t="shared" si="224"/>
        <v>0</v>
      </c>
      <c r="AV404" s="18">
        <f t="shared" si="225"/>
        <v>0</v>
      </c>
      <c r="AW404" s="105"/>
      <c r="AX404" s="103"/>
      <c r="AY404" s="107">
        <f t="shared" si="216"/>
        <v>0</v>
      </c>
      <c r="AZ404" s="7"/>
      <c r="BA404" s="7"/>
      <c r="BB404" s="7"/>
      <c r="BC404" s="7"/>
      <c r="BD404" s="7"/>
      <c r="BE404" s="7"/>
      <c r="BF404" s="7"/>
    </row>
    <row r="405" spans="1:58" x14ac:dyDescent="0.25">
      <c r="A405" s="22" t="s">
        <v>585</v>
      </c>
      <c r="B405" s="23">
        <v>80</v>
      </c>
      <c r="C405" s="22" t="s">
        <v>1901</v>
      </c>
      <c r="D405" s="48">
        <v>800002610</v>
      </c>
      <c r="E405" s="22" t="s">
        <v>1346</v>
      </c>
      <c r="F405" s="22" t="s">
        <v>1504</v>
      </c>
      <c r="I405" s="1" t="s">
        <v>1510</v>
      </c>
      <c r="J405" s="33">
        <v>0</v>
      </c>
      <c r="K405" s="33">
        <f t="shared" si="217"/>
        <v>0</v>
      </c>
      <c r="L405" s="33">
        <v>0</v>
      </c>
      <c r="M405" s="33">
        <f t="shared" si="218"/>
        <v>0</v>
      </c>
      <c r="N405" s="5">
        <v>0</v>
      </c>
      <c r="O405" s="1" t="s">
        <v>1510</v>
      </c>
      <c r="P405" s="33" t="str">
        <f t="shared" si="194"/>
        <v/>
      </c>
      <c r="Q405" s="36">
        <f t="shared" si="195"/>
        <v>0</v>
      </c>
      <c r="R405" s="6">
        <f t="shared" si="196"/>
        <v>0</v>
      </c>
      <c r="S405" s="6">
        <f t="shared" si="197"/>
        <v>0</v>
      </c>
      <c r="T405" s="6">
        <f t="shared" si="219"/>
        <v>0</v>
      </c>
      <c r="U405" s="6">
        <f t="shared" si="198"/>
        <v>0</v>
      </c>
      <c r="V405" s="6">
        <f t="shared" si="199"/>
        <v>0</v>
      </c>
      <c r="W405" s="6">
        <f t="shared" si="200"/>
        <v>0</v>
      </c>
      <c r="X405" s="6">
        <f t="shared" si="201"/>
        <v>0</v>
      </c>
      <c r="Y405" s="6">
        <f t="shared" si="220"/>
        <v>0</v>
      </c>
      <c r="Z405" s="6">
        <f t="shared" si="202"/>
        <v>0</v>
      </c>
      <c r="AA405" s="4">
        <f t="shared" si="203"/>
        <v>0</v>
      </c>
      <c r="AB405" s="44">
        <f t="shared" si="204"/>
        <v>0</v>
      </c>
      <c r="AC405" s="6">
        <f t="shared" si="205"/>
        <v>0</v>
      </c>
      <c r="AD405" s="4">
        <f t="shared" si="221"/>
        <v>0</v>
      </c>
      <c r="AF405" s="4">
        <f t="shared" si="206"/>
        <v>0</v>
      </c>
      <c r="AG405" s="4">
        <f t="shared" si="207"/>
        <v>0</v>
      </c>
      <c r="AH405" s="4">
        <f t="shared" si="222"/>
        <v>0</v>
      </c>
      <c r="AI405" s="4">
        <f t="shared" si="208"/>
        <v>0</v>
      </c>
      <c r="AJ405" s="4">
        <f t="shared" si="209"/>
        <v>0</v>
      </c>
      <c r="AK405" s="4">
        <f t="shared" si="210"/>
        <v>0</v>
      </c>
      <c r="AL405" s="4">
        <f t="shared" si="211"/>
        <v>0</v>
      </c>
      <c r="AM405" s="4">
        <f t="shared" si="212"/>
        <v>0</v>
      </c>
      <c r="AN405" s="4">
        <f t="shared" si="213"/>
        <v>0</v>
      </c>
      <c r="AO405" s="4">
        <f t="shared" si="214"/>
        <v>0</v>
      </c>
      <c r="AP405" s="4">
        <v>0</v>
      </c>
      <c r="AQ405" s="4">
        <v>0</v>
      </c>
      <c r="AR405" s="4">
        <f t="shared" si="215"/>
        <v>0</v>
      </c>
      <c r="AS405" s="4">
        <f t="shared" si="223"/>
        <v>0</v>
      </c>
      <c r="AT405" s="4">
        <v>0</v>
      </c>
      <c r="AU405" s="4">
        <f t="shared" si="224"/>
        <v>0</v>
      </c>
      <c r="AV405" s="18">
        <f t="shared" si="225"/>
        <v>0</v>
      </c>
      <c r="AW405" s="105"/>
      <c r="AX405" s="103"/>
      <c r="AY405" s="107">
        <f t="shared" si="216"/>
        <v>0</v>
      </c>
      <c r="AZ405" s="7"/>
      <c r="BA405" s="7"/>
      <c r="BB405" s="7"/>
      <c r="BC405" s="7"/>
      <c r="BD405" s="7"/>
      <c r="BE405" s="7"/>
      <c r="BF405" s="7"/>
    </row>
    <row r="406" spans="1:58" x14ac:dyDescent="0.25">
      <c r="A406" s="22" t="s">
        <v>585</v>
      </c>
      <c r="B406" s="23">
        <v>80</v>
      </c>
      <c r="C406" s="22" t="s">
        <v>1902</v>
      </c>
      <c r="D406" s="48">
        <v>800006124</v>
      </c>
      <c r="E406" s="22" t="s">
        <v>1346</v>
      </c>
      <c r="F406" s="22" t="s">
        <v>1504</v>
      </c>
      <c r="I406" s="1" t="s">
        <v>122</v>
      </c>
      <c r="J406" s="33">
        <v>12978</v>
      </c>
      <c r="K406" s="33">
        <f t="shared" si="217"/>
        <v>9746.479219680954</v>
      </c>
      <c r="L406" s="33">
        <v>0</v>
      </c>
      <c r="M406" s="33">
        <f t="shared" si="218"/>
        <v>1</v>
      </c>
      <c r="N406" s="32">
        <v>0</v>
      </c>
      <c r="O406" s="33" t="s">
        <v>16</v>
      </c>
      <c r="P406" s="33" t="str">
        <f t="shared" si="194"/>
        <v/>
      </c>
      <c r="Q406" s="36">
        <f t="shared" si="195"/>
        <v>1.1213095238095239</v>
      </c>
      <c r="R406" s="6">
        <f t="shared" si="196"/>
        <v>0</v>
      </c>
      <c r="S406" s="6">
        <f t="shared" si="197"/>
        <v>0</v>
      </c>
      <c r="T406" s="6">
        <f t="shared" si="219"/>
        <v>0</v>
      </c>
      <c r="U406" s="6">
        <f t="shared" si="198"/>
        <v>1.1213095238095239</v>
      </c>
      <c r="V406" s="6">
        <f t="shared" si="199"/>
        <v>1.7381249999999999</v>
      </c>
      <c r="W406" s="6">
        <f t="shared" si="200"/>
        <v>0</v>
      </c>
      <c r="X406" s="6">
        <f t="shared" si="201"/>
        <v>0</v>
      </c>
      <c r="Y406" s="6">
        <f t="shared" si="220"/>
        <v>0</v>
      </c>
      <c r="Z406" s="6">
        <f t="shared" si="202"/>
        <v>1.7381249999999999</v>
      </c>
      <c r="AA406" s="4">
        <f t="shared" si="203"/>
        <v>0</v>
      </c>
      <c r="AB406" s="44">
        <f t="shared" si="204"/>
        <v>0</v>
      </c>
      <c r="AC406" s="6">
        <f t="shared" si="205"/>
        <v>0</v>
      </c>
      <c r="AD406" s="4">
        <f t="shared" si="221"/>
        <v>0</v>
      </c>
      <c r="AF406" s="4">
        <f t="shared" si="206"/>
        <v>0</v>
      </c>
      <c r="AG406" s="4">
        <f t="shared" si="207"/>
        <v>0</v>
      </c>
      <c r="AH406" s="4">
        <f t="shared" si="222"/>
        <v>0</v>
      </c>
      <c r="AI406" s="4">
        <f t="shared" si="208"/>
        <v>0</v>
      </c>
      <c r="AJ406" s="4">
        <f t="shared" si="209"/>
        <v>0</v>
      </c>
      <c r="AK406" s="4">
        <f t="shared" si="210"/>
        <v>0</v>
      </c>
      <c r="AL406" s="4">
        <f t="shared" si="211"/>
        <v>0</v>
      </c>
      <c r="AM406" s="4">
        <f t="shared" si="212"/>
        <v>0</v>
      </c>
      <c r="AN406" s="4">
        <f t="shared" si="213"/>
        <v>0</v>
      </c>
      <c r="AO406" s="4">
        <f t="shared" si="214"/>
        <v>0</v>
      </c>
      <c r="AP406" s="4">
        <v>0</v>
      </c>
      <c r="AQ406" s="4">
        <v>0</v>
      </c>
      <c r="AR406" s="4">
        <f t="shared" si="215"/>
        <v>0</v>
      </c>
      <c r="AS406" s="4">
        <f t="shared" si="223"/>
        <v>0</v>
      </c>
      <c r="AT406" s="4">
        <v>0</v>
      </c>
      <c r="AU406" s="4">
        <f t="shared" si="224"/>
        <v>0</v>
      </c>
      <c r="AV406" s="18">
        <f t="shared" si="225"/>
        <v>0</v>
      </c>
      <c r="AW406" s="105"/>
      <c r="AX406" s="103"/>
      <c r="AY406" s="107">
        <f t="shared" si="216"/>
        <v>0</v>
      </c>
      <c r="AZ406" s="7"/>
      <c r="BA406" s="7"/>
      <c r="BB406" s="7"/>
      <c r="BC406" s="7"/>
      <c r="BD406" s="7"/>
      <c r="BE406" s="7"/>
      <c r="BF406" s="7"/>
    </row>
    <row r="407" spans="1:58" x14ac:dyDescent="0.25">
      <c r="A407" s="22" t="s">
        <v>585</v>
      </c>
      <c r="B407" s="23">
        <v>80</v>
      </c>
      <c r="C407" s="22" t="s">
        <v>1903</v>
      </c>
      <c r="D407" s="48">
        <v>800015729</v>
      </c>
      <c r="E407" s="22" t="s">
        <v>1904</v>
      </c>
      <c r="F407" s="22" t="s">
        <v>1529</v>
      </c>
      <c r="I407" s="1" t="s">
        <v>118</v>
      </c>
      <c r="J407" s="33">
        <v>0</v>
      </c>
      <c r="K407" s="33">
        <f t="shared" si="217"/>
        <v>0</v>
      </c>
      <c r="L407" s="33">
        <v>0</v>
      </c>
      <c r="M407" s="33">
        <f t="shared" si="218"/>
        <v>0</v>
      </c>
      <c r="N407" s="32">
        <v>1</v>
      </c>
      <c r="O407" s="33"/>
      <c r="P407" s="33" t="str">
        <f t="shared" si="194"/>
        <v/>
      </c>
      <c r="Q407" s="36">
        <f t="shared" si="195"/>
        <v>0</v>
      </c>
      <c r="R407" s="6">
        <f t="shared" si="196"/>
        <v>0</v>
      </c>
      <c r="S407" s="6">
        <f t="shared" si="197"/>
        <v>0</v>
      </c>
      <c r="T407" s="6">
        <f t="shared" si="219"/>
        <v>0</v>
      </c>
      <c r="U407" s="6">
        <f t="shared" si="198"/>
        <v>0</v>
      </c>
      <c r="V407" s="6">
        <f t="shared" si="199"/>
        <v>0</v>
      </c>
      <c r="W407" s="6">
        <f t="shared" si="200"/>
        <v>0</v>
      </c>
      <c r="X407" s="6">
        <f t="shared" si="201"/>
        <v>0</v>
      </c>
      <c r="Y407" s="6">
        <f t="shared" si="220"/>
        <v>0</v>
      </c>
      <c r="Z407" s="6">
        <f t="shared" si="202"/>
        <v>0</v>
      </c>
      <c r="AA407" s="4">
        <f t="shared" si="203"/>
        <v>0</v>
      </c>
      <c r="AB407" s="44">
        <f t="shared" si="204"/>
        <v>0</v>
      </c>
      <c r="AC407" s="6">
        <f t="shared" si="205"/>
        <v>0</v>
      </c>
      <c r="AD407" s="4">
        <f t="shared" si="221"/>
        <v>0</v>
      </c>
      <c r="AF407" s="4">
        <f t="shared" si="206"/>
        <v>0</v>
      </c>
      <c r="AG407" s="4">
        <f t="shared" si="207"/>
        <v>0</v>
      </c>
      <c r="AH407" s="4">
        <f t="shared" si="222"/>
        <v>0</v>
      </c>
      <c r="AI407" s="4">
        <f t="shared" si="208"/>
        <v>0</v>
      </c>
      <c r="AJ407" s="4">
        <f t="shared" si="209"/>
        <v>0</v>
      </c>
      <c r="AK407" s="4">
        <f t="shared" si="210"/>
        <v>0</v>
      </c>
      <c r="AL407" s="4">
        <f t="shared" si="211"/>
        <v>0</v>
      </c>
      <c r="AM407" s="4">
        <f t="shared" si="212"/>
        <v>0</v>
      </c>
      <c r="AN407" s="4">
        <f t="shared" si="213"/>
        <v>0</v>
      </c>
      <c r="AO407" s="4">
        <f t="shared" si="214"/>
        <v>0</v>
      </c>
      <c r="AP407" s="4">
        <v>0</v>
      </c>
      <c r="AQ407" s="4">
        <v>0</v>
      </c>
      <c r="AR407" s="4">
        <f t="shared" si="215"/>
        <v>0</v>
      </c>
      <c r="AS407" s="4">
        <f t="shared" si="223"/>
        <v>0</v>
      </c>
      <c r="AT407" s="4">
        <v>0</v>
      </c>
      <c r="AU407" s="4">
        <f t="shared" si="224"/>
        <v>0</v>
      </c>
      <c r="AV407" s="18">
        <f t="shared" si="225"/>
        <v>0</v>
      </c>
      <c r="AW407" s="105"/>
      <c r="AX407" s="103"/>
      <c r="AY407" s="107">
        <f t="shared" si="216"/>
        <v>0</v>
      </c>
      <c r="AZ407" s="7"/>
      <c r="BA407" s="7"/>
      <c r="BB407" s="7"/>
      <c r="BC407" s="7"/>
      <c r="BD407" s="7"/>
      <c r="BE407" s="7"/>
      <c r="BF407" s="7"/>
    </row>
    <row r="408" spans="1:58" x14ac:dyDescent="0.25">
      <c r="A408" s="22" t="s">
        <v>588</v>
      </c>
      <c r="B408" s="23">
        <v>11</v>
      </c>
      <c r="C408" s="22" t="s">
        <v>1905</v>
      </c>
      <c r="D408" s="48">
        <v>110000023</v>
      </c>
      <c r="E408" s="22" t="s">
        <v>791</v>
      </c>
      <c r="F408" s="22" t="s">
        <v>1504</v>
      </c>
      <c r="I408" s="1" t="s">
        <v>530</v>
      </c>
      <c r="J408" s="33">
        <v>29700</v>
      </c>
      <c r="K408" s="33">
        <f t="shared" si="217"/>
        <v>22304.702791225485</v>
      </c>
      <c r="L408" s="33">
        <v>2068</v>
      </c>
      <c r="M408" s="33">
        <f t="shared" si="218"/>
        <v>1</v>
      </c>
      <c r="N408" s="32">
        <v>0</v>
      </c>
      <c r="O408" s="33" t="s">
        <v>11</v>
      </c>
      <c r="P408" s="33" t="str">
        <f t="shared" si="194"/>
        <v/>
      </c>
      <c r="Q408" s="36">
        <f t="shared" si="195"/>
        <v>2.1166666666666667</v>
      </c>
      <c r="R408" s="6">
        <f t="shared" si="196"/>
        <v>3.5136188095238094</v>
      </c>
      <c r="S408" s="6">
        <f t="shared" si="197"/>
        <v>0</v>
      </c>
      <c r="T408" s="6">
        <f t="shared" si="219"/>
        <v>1.3969521428571428</v>
      </c>
      <c r="U408" s="6">
        <f t="shared" si="198"/>
        <v>3.5136188095238094</v>
      </c>
      <c r="V408" s="6">
        <f t="shared" si="199"/>
        <v>3.9776785714285716</v>
      </c>
      <c r="W408" s="6">
        <f t="shared" si="200"/>
        <v>5.3339285714285705</v>
      </c>
      <c r="X408" s="6">
        <f t="shared" si="201"/>
        <v>0</v>
      </c>
      <c r="Y408" s="6">
        <f t="shared" si="220"/>
        <v>1.3562499999999988</v>
      </c>
      <c r="Z408" s="6">
        <f t="shared" si="202"/>
        <v>5.3339285714285705</v>
      </c>
      <c r="AA408" s="4">
        <f t="shared" si="203"/>
        <v>1.3333333333333333</v>
      </c>
      <c r="AB408" s="44">
        <f t="shared" si="204"/>
        <v>2</v>
      </c>
      <c r="AC408" s="6">
        <f t="shared" si="205"/>
        <v>0.16666666666666666</v>
      </c>
      <c r="AD408" s="4">
        <f t="shared" si="221"/>
        <v>0</v>
      </c>
      <c r="AF408" s="4">
        <f t="shared" si="206"/>
        <v>0</v>
      </c>
      <c r="AG408" s="4">
        <f t="shared" si="207"/>
        <v>0</v>
      </c>
      <c r="AH408" s="4">
        <f t="shared" si="222"/>
        <v>0</v>
      </c>
      <c r="AI408" s="4">
        <f t="shared" si="208"/>
        <v>991836.02142857132</v>
      </c>
      <c r="AJ408" s="4">
        <f t="shared" si="209"/>
        <v>402325.32374999969</v>
      </c>
      <c r="AK408" s="4">
        <f t="shared" si="210"/>
        <v>365132.79999999993</v>
      </c>
      <c r="AL408" s="4">
        <f t="shared" si="211"/>
        <v>84000</v>
      </c>
      <c r="AM408" s="4">
        <f t="shared" si="212"/>
        <v>11959.366666666665</v>
      </c>
      <c r="AN408" s="4">
        <f t="shared" si="213"/>
        <v>24440</v>
      </c>
      <c r="AO408" s="4">
        <f t="shared" si="214"/>
        <v>144015.51999999996</v>
      </c>
      <c r="AP408" s="4">
        <v>0</v>
      </c>
      <c r="AQ408" s="4">
        <v>0</v>
      </c>
      <c r="AR408" s="4">
        <f t="shared" si="215"/>
        <v>0</v>
      </c>
      <c r="AS408" s="4">
        <f t="shared" si="223"/>
        <v>2023709.0318452376</v>
      </c>
      <c r="AT408" s="4">
        <v>0</v>
      </c>
      <c r="AU408" s="4">
        <f t="shared" si="224"/>
        <v>2023709.0318452376</v>
      </c>
      <c r="AV408" s="18">
        <f t="shared" si="225"/>
        <v>1</v>
      </c>
      <c r="AW408" s="105"/>
      <c r="AX408" s="103"/>
      <c r="AY408" s="107">
        <f t="shared" si="216"/>
        <v>2023709.0318452376</v>
      </c>
      <c r="AZ408" s="7"/>
      <c r="BA408" s="7"/>
      <c r="BB408" s="7"/>
      <c r="BC408" s="7"/>
      <c r="BD408" s="7"/>
      <c r="BE408" s="7"/>
      <c r="BF408" s="7"/>
    </row>
    <row r="409" spans="1:58" x14ac:dyDescent="0.25">
      <c r="A409" s="22" t="s">
        <v>588</v>
      </c>
      <c r="B409" s="23">
        <v>11</v>
      </c>
      <c r="C409" s="22" t="s">
        <v>1906</v>
      </c>
      <c r="D409" s="48">
        <v>110000049</v>
      </c>
      <c r="E409" s="22" t="s">
        <v>793</v>
      </c>
      <c r="F409" s="22" t="s">
        <v>1504</v>
      </c>
      <c r="I409" s="1" t="s">
        <v>529</v>
      </c>
      <c r="J409" s="33">
        <v>12378</v>
      </c>
      <c r="K409" s="33">
        <f t="shared" si="217"/>
        <v>9295.8791632925604</v>
      </c>
      <c r="L409" s="33">
        <v>398</v>
      </c>
      <c r="M409" s="33">
        <f t="shared" si="218"/>
        <v>1</v>
      </c>
      <c r="N409" s="32">
        <v>0</v>
      </c>
      <c r="O409" s="33" t="s">
        <v>11</v>
      </c>
      <c r="P409" s="33" t="str">
        <f t="shared" si="194"/>
        <v>Faible activité</v>
      </c>
      <c r="Q409" s="36">
        <f t="shared" si="195"/>
        <v>1.0855952380952381</v>
      </c>
      <c r="R409" s="6">
        <f t="shared" si="196"/>
        <v>2</v>
      </c>
      <c r="S409" s="6">
        <f t="shared" si="197"/>
        <v>0</v>
      </c>
      <c r="T409" s="6">
        <f t="shared" si="219"/>
        <v>0.91440476190476194</v>
      </c>
      <c r="U409" s="6">
        <f t="shared" si="198"/>
        <v>2</v>
      </c>
      <c r="V409" s="6">
        <f t="shared" si="199"/>
        <v>1.6577678571428571</v>
      </c>
      <c r="W409" s="6">
        <f t="shared" si="200"/>
        <v>2.132333333333333</v>
      </c>
      <c r="X409" s="6">
        <f t="shared" si="201"/>
        <v>0</v>
      </c>
      <c r="Y409" s="6">
        <f t="shared" si="220"/>
        <v>0.47456547619047584</v>
      </c>
      <c r="Z409" s="6">
        <f t="shared" si="202"/>
        <v>2.132333333333333</v>
      </c>
      <c r="AA409" s="4">
        <f t="shared" si="203"/>
        <v>1</v>
      </c>
      <c r="AB409" s="44">
        <f t="shared" si="204"/>
        <v>1</v>
      </c>
      <c r="AC409" s="6">
        <f t="shared" si="205"/>
        <v>0.125</v>
      </c>
      <c r="AD409" s="4">
        <f t="shared" si="221"/>
        <v>0</v>
      </c>
      <c r="AF409" s="4">
        <f t="shared" si="206"/>
        <v>0</v>
      </c>
      <c r="AG409" s="4">
        <f t="shared" si="207"/>
        <v>-100000</v>
      </c>
      <c r="AH409" s="4">
        <f t="shared" si="222"/>
        <v>-100000</v>
      </c>
      <c r="AI409" s="4">
        <f t="shared" si="208"/>
        <v>549227.38095238095</v>
      </c>
      <c r="AJ409" s="4">
        <f t="shared" si="209"/>
        <v>140777.6655107142</v>
      </c>
      <c r="AK409" s="4">
        <f t="shared" si="210"/>
        <v>273849.59999999998</v>
      </c>
      <c r="AL409" s="4">
        <f t="shared" si="211"/>
        <v>42000</v>
      </c>
      <c r="AM409" s="4">
        <f t="shared" si="212"/>
        <v>8969.5249999999996</v>
      </c>
      <c r="AN409" s="4">
        <f t="shared" si="213"/>
        <v>4703.636363636364</v>
      </c>
      <c r="AO409" s="4">
        <f t="shared" si="214"/>
        <v>0</v>
      </c>
      <c r="AP409" s="4">
        <v>-264000</v>
      </c>
      <c r="AQ409" s="4" t="s">
        <v>2328</v>
      </c>
      <c r="AR409" s="4">
        <f t="shared" si="215"/>
        <v>0</v>
      </c>
      <c r="AS409" s="4">
        <f t="shared" si="223"/>
        <v>755527.80782673147</v>
      </c>
      <c r="AT409" s="4">
        <v>0</v>
      </c>
      <c r="AU409" s="4">
        <f t="shared" si="224"/>
        <v>755527.80782673147</v>
      </c>
      <c r="AV409" s="18">
        <f t="shared" si="225"/>
        <v>1</v>
      </c>
      <c r="AW409" s="105"/>
      <c r="AX409" s="103"/>
      <c r="AY409" s="107">
        <f t="shared" si="216"/>
        <v>755527.80782673147</v>
      </c>
      <c r="AZ409" s="7"/>
      <c r="BA409" s="7"/>
      <c r="BB409" s="7"/>
      <c r="BC409" s="7"/>
      <c r="BD409" s="7"/>
      <c r="BE409" s="7"/>
      <c r="BF409" s="7"/>
    </row>
    <row r="410" spans="1:58" x14ac:dyDescent="0.25">
      <c r="A410" s="22" t="s">
        <v>588</v>
      </c>
      <c r="B410" s="23">
        <v>11</v>
      </c>
      <c r="C410" s="22" t="s">
        <v>1907</v>
      </c>
      <c r="D410" s="48">
        <v>110000056</v>
      </c>
      <c r="E410" s="22" t="s">
        <v>795</v>
      </c>
      <c r="F410" s="22" t="s">
        <v>1504</v>
      </c>
      <c r="I410" s="1" t="s">
        <v>528</v>
      </c>
      <c r="J410" s="33">
        <v>40136</v>
      </c>
      <c r="K410" s="33">
        <f t="shared" si="217"/>
        <v>30142.139772007609</v>
      </c>
      <c r="L410" s="33">
        <v>2122</v>
      </c>
      <c r="M410" s="33">
        <f t="shared" si="218"/>
        <v>1</v>
      </c>
      <c r="N410" s="32">
        <v>0</v>
      </c>
      <c r="O410" s="33" t="s">
        <v>11</v>
      </c>
      <c r="P410" s="33" t="str">
        <f t="shared" si="194"/>
        <v/>
      </c>
      <c r="Q410" s="36">
        <f t="shared" si="195"/>
        <v>2.737857142857143</v>
      </c>
      <c r="R410" s="6">
        <f t="shared" si="196"/>
        <v>4.2007829761904762</v>
      </c>
      <c r="S410" s="6">
        <f t="shared" si="197"/>
        <v>0</v>
      </c>
      <c r="T410" s="6">
        <f t="shared" si="219"/>
        <v>1.4629258333333333</v>
      </c>
      <c r="U410" s="6">
        <f t="shared" si="198"/>
        <v>4.2007829761904762</v>
      </c>
      <c r="V410" s="6">
        <f t="shared" si="199"/>
        <v>5.3753571428571423</v>
      </c>
      <c r="W410" s="6">
        <f t="shared" si="200"/>
        <v>6.5543690476190477</v>
      </c>
      <c r="X410" s="6">
        <f t="shared" si="201"/>
        <v>0</v>
      </c>
      <c r="Y410" s="6">
        <f t="shared" si="220"/>
        <v>1.1790119047619054</v>
      </c>
      <c r="Z410" s="6">
        <f t="shared" si="202"/>
        <v>6.5543690476190477</v>
      </c>
      <c r="AA410" s="4">
        <f t="shared" si="203"/>
        <v>1.3333333333333333</v>
      </c>
      <c r="AB410" s="44">
        <f t="shared" si="204"/>
        <v>2</v>
      </c>
      <c r="AC410" s="6">
        <f t="shared" si="205"/>
        <v>0.16666666666666666</v>
      </c>
      <c r="AD410" s="4">
        <f t="shared" si="221"/>
        <v>0</v>
      </c>
      <c r="AF410" s="4">
        <f t="shared" si="206"/>
        <v>0</v>
      </c>
      <c r="AG410" s="4">
        <f t="shared" si="207"/>
        <v>0</v>
      </c>
      <c r="AH410" s="4">
        <f t="shared" si="222"/>
        <v>0</v>
      </c>
      <c r="AI410" s="4">
        <f t="shared" si="208"/>
        <v>1038677.3416666666</v>
      </c>
      <c r="AJ410" s="4">
        <f t="shared" si="209"/>
        <v>349748.45809285739</v>
      </c>
      <c r="AK410" s="4">
        <f t="shared" si="210"/>
        <v>365132.79999999993</v>
      </c>
      <c r="AL410" s="4">
        <f t="shared" si="211"/>
        <v>84000</v>
      </c>
      <c r="AM410" s="4">
        <f t="shared" si="212"/>
        <v>11959.366666666665</v>
      </c>
      <c r="AN410" s="4">
        <f t="shared" si="213"/>
        <v>25078.18181818182</v>
      </c>
      <c r="AO410" s="4">
        <f t="shared" si="214"/>
        <v>147776.07999999996</v>
      </c>
      <c r="AP410" s="4">
        <v>0</v>
      </c>
      <c r="AQ410" s="4">
        <v>0</v>
      </c>
      <c r="AR410" s="4">
        <f t="shared" si="215"/>
        <v>0</v>
      </c>
      <c r="AS410" s="4">
        <f t="shared" si="223"/>
        <v>2022372.2282443722</v>
      </c>
      <c r="AT410" s="4">
        <v>0</v>
      </c>
      <c r="AU410" s="4">
        <f t="shared" si="224"/>
        <v>2022372.2282443722</v>
      </c>
      <c r="AV410" s="18">
        <f t="shared" si="225"/>
        <v>1</v>
      </c>
      <c r="AW410" s="105"/>
      <c r="AX410" s="103"/>
      <c r="AY410" s="107">
        <f t="shared" si="216"/>
        <v>2022372.2282443722</v>
      </c>
      <c r="AZ410" s="7"/>
      <c r="BA410" s="7"/>
      <c r="BB410" s="7"/>
      <c r="BC410" s="7"/>
      <c r="BD410" s="7"/>
      <c r="BE410" s="7"/>
      <c r="BF410" s="7"/>
    </row>
    <row r="411" spans="1:58" ht="15.75" thickBot="1" x14ac:dyDescent="0.3">
      <c r="A411" s="22" t="s">
        <v>588</v>
      </c>
      <c r="B411" s="23">
        <v>11</v>
      </c>
      <c r="C411" s="22" t="s">
        <v>1908</v>
      </c>
      <c r="D411" s="48">
        <v>110780228</v>
      </c>
      <c r="E411" s="22" t="s">
        <v>1909</v>
      </c>
      <c r="F411" s="22" t="s">
        <v>1529</v>
      </c>
      <c r="I411" s="1" t="s">
        <v>532</v>
      </c>
      <c r="J411" s="33">
        <v>0</v>
      </c>
      <c r="K411" s="33">
        <f t="shared" si="217"/>
        <v>0</v>
      </c>
      <c r="L411" s="33">
        <v>0</v>
      </c>
      <c r="M411" s="33">
        <f t="shared" si="218"/>
        <v>0</v>
      </c>
      <c r="N411" s="32">
        <v>1</v>
      </c>
      <c r="O411" s="33"/>
      <c r="P411" s="33" t="str">
        <f t="shared" si="194"/>
        <v/>
      </c>
      <c r="Q411" s="36">
        <f t="shared" si="195"/>
        <v>0</v>
      </c>
      <c r="R411" s="6">
        <f t="shared" si="196"/>
        <v>0</v>
      </c>
      <c r="S411" s="6">
        <f t="shared" si="197"/>
        <v>0</v>
      </c>
      <c r="T411" s="6">
        <f t="shared" si="219"/>
        <v>0</v>
      </c>
      <c r="U411" s="6">
        <f t="shared" si="198"/>
        <v>0</v>
      </c>
      <c r="V411" s="6">
        <f t="shared" si="199"/>
        <v>0</v>
      </c>
      <c r="W411" s="6">
        <f t="shared" si="200"/>
        <v>0</v>
      </c>
      <c r="X411" s="6">
        <f t="shared" si="201"/>
        <v>0</v>
      </c>
      <c r="Y411" s="6">
        <f t="shared" si="220"/>
        <v>0</v>
      </c>
      <c r="Z411" s="6">
        <f t="shared" si="202"/>
        <v>0</v>
      </c>
      <c r="AA411" s="4">
        <f t="shared" si="203"/>
        <v>0</v>
      </c>
      <c r="AB411" s="44">
        <f t="shared" si="204"/>
        <v>0</v>
      </c>
      <c r="AC411" s="6">
        <f t="shared" si="205"/>
        <v>0</v>
      </c>
      <c r="AD411" s="4">
        <f t="shared" si="221"/>
        <v>0</v>
      </c>
      <c r="AF411" s="4">
        <f t="shared" si="206"/>
        <v>0</v>
      </c>
      <c r="AG411" s="4">
        <f t="shared" si="207"/>
        <v>0</v>
      </c>
      <c r="AH411" s="4">
        <f t="shared" si="222"/>
        <v>0</v>
      </c>
      <c r="AI411" s="4">
        <f t="shared" si="208"/>
        <v>0</v>
      </c>
      <c r="AJ411" s="4">
        <f t="shared" si="209"/>
        <v>0</v>
      </c>
      <c r="AK411" s="4">
        <f t="shared" si="210"/>
        <v>0</v>
      </c>
      <c r="AL411" s="4">
        <f t="shared" si="211"/>
        <v>0</v>
      </c>
      <c r="AM411" s="4">
        <f t="shared" si="212"/>
        <v>0</v>
      </c>
      <c r="AN411" s="4">
        <f t="shared" si="213"/>
        <v>0</v>
      </c>
      <c r="AO411" s="4">
        <f t="shared" si="214"/>
        <v>0</v>
      </c>
      <c r="AP411" s="4">
        <v>0</v>
      </c>
      <c r="AQ411" s="4">
        <v>0</v>
      </c>
      <c r="AR411" s="4">
        <f t="shared" si="215"/>
        <v>0</v>
      </c>
      <c r="AS411" s="4">
        <f t="shared" si="223"/>
        <v>0</v>
      </c>
      <c r="AT411" s="4">
        <v>0</v>
      </c>
      <c r="AU411" s="4">
        <f t="shared" si="224"/>
        <v>0</v>
      </c>
      <c r="AV411" s="18">
        <f t="shared" si="225"/>
        <v>0</v>
      </c>
      <c r="AW411" s="105"/>
      <c r="AX411" s="103"/>
      <c r="AY411" s="107">
        <f t="shared" si="216"/>
        <v>0</v>
      </c>
      <c r="AZ411" s="7"/>
      <c r="BA411" s="7"/>
      <c r="BB411" s="7"/>
      <c r="BC411" s="7"/>
      <c r="BD411" s="7"/>
      <c r="BE411" s="7"/>
      <c r="BF411" s="7"/>
    </row>
    <row r="412" spans="1:58" ht="15.75" thickBot="1" x14ac:dyDescent="0.3">
      <c r="A412" s="22" t="s">
        <v>588</v>
      </c>
      <c r="B412" s="23">
        <v>11</v>
      </c>
      <c r="C412" s="22" t="s">
        <v>1910</v>
      </c>
      <c r="D412" s="48">
        <v>110780236</v>
      </c>
      <c r="E412" s="40">
        <v>110780061</v>
      </c>
      <c r="F412" s="22" t="s">
        <v>1504</v>
      </c>
      <c r="I412" s="1" t="s">
        <v>530</v>
      </c>
      <c r="J412" s="33">
        <v>0</v>
      </c>
      <c r="K412" s="33">
        <f t="shared" si="217"/>
        <v>0</v>
      </c>
      <c r="L412" s="33">
        <v>482</v>
      </c>
      <c r="M412" s="33">
        <f t="shared" si="218"/>
        <v>1</v>
      </c>
      <c r="N412" s="32">
        <v>0</v>
      </c>
      <c r="O412" s="33" t="s">
        <v>10</v>
      </c>
      <c r="P412" s="33" t="str">
        <f t="shared" si="194"/>
        <v>Faible activité</v>
      </c>
      <c r="Q412" s="36">
        <f t="shared" si="195"/>
        <v>0</v>
      </c>
      <c r="R412" s="6">
        <f t="shared" si="196"/>
        <v>0</v>
      </c>
      <c r="S412" s="6">
        <f t="shared" si="197"/>
        <v>1</v>
      </c>
      <c r="T412" s="6">
        <f t="shared" si="219"/>
        <v>1</v>
      </c>
      <c r="U412" s="6">
        <f t="shared" si="198"/>
        <v>1</v>
      </c>
      <c r="V412" s="6">
        <f t="shared" si="199"/>
        <v>0</v>
      </c>
      <c r="W412" s="6">
        <f t="shared" si="200"/>
        <v>0</v>
      </c>
      <c r="X412" s="6">
        <f t="shared" si="201"/>
        <v>1</v>
      </c>
      <c r="Y412" s="6">
        <f t="shared" si="220"/>
        <v>1</v>
      </c>
      <c r="Z412" s="6">
        <f t="shared" si="202"/>
        <v>1</v>
      </c>
      <c r="AA412" s="4">
        <f t="shared" si="203"/>
        <v>1</v>
      </c>
      <c r="AB412" s="44">
        <f t="shared" si="204"/>
        <v>1</v>
      </c>
      <c r="AC412" s="6">
        <f t="shared" si="205"/>
        <v>0.125</v>
      </c>
      <c r="AD412" s="4">
        <f t="shared" si="221"/>
        <v>0</v>
      </c>
      <c r="AF412" s="4">
        <f t="shared" si="206"/>
        <v>-50000</v>
      </c>
      <c r="AG412" s="4">
        <f t="shared" si="207"/>
        <v>0</v>
      </c>
      <c r="AH412" s="4">
        <f t="shared" si="222"/>
        <v>-50000</v>
      </c>
      <c r="AI412" s="4">
        <f t="shared" si="208"/>
        <v>660000</v>
      </c>
      <c r="AJ412" s="4">
        <f t="shared" si="209"/>
        <v>296645.40000000002</v>
      </c>
      <c r="AK412" s="4">
        <f t="shared" si="210"/>
        <v>273849.59999999998</v>
      </c>
      <c r="AL412" s="4">
        <f t="shared" si="211"/>
        <v>42000</v>
      </c>
      <c r="AM412" s="4">
        <f t="shared" si="212"/>
        <v>8969.5249999999996</v>
      </c>
      <c r="AN412" s="4">
        <f t="shared" si="213"/>
        <v>5696.363636363636</v>
      </c>
      <c r="AO412" s="4">
        <f t="shared" si="214"/>
        <v>0</v>
      </c>
      <c r="AP412" s="4">
        <v>0</v>
      </c>
      <c r="AQ412" s="4">
        <v>0</v>
      </c>
      <c r="AR412" s="4">
        <f t="shared" si="215"/>
        <v>0</v>
      </c>
      <c r="AS412" s="4">
        <f t="shared" si="223"/>
        <v>1287160.8886363634</v>
      </c>
      <c r="AT412" s="4">
        <v>0</v>
      </c>
      <c r="AU412" s="4">
        <f t="shared" si="224"/>
        <v>1287160.8886363634</v>
      </c>
      <c r="AV412" s="18">
        <f t="shared" si="225"/>
        <v>1</v>
      </c>
      <c r="AW412" s="105"/>
      <c r="AX412" s="103"/>
      <c r="AY412" s="107">
        <f t="shared" si="216"/>
        <v>1287160.8886363634</v>
      </c>
      <c r="AZ412" s="7"/>
      <c r="BA412" s="7"/>
      <c r="BB412" s="7"/>
      <c r="BC412" s="7"/>
      <c r="BD412" s="7"/>
      <c r="BE412" s="7"/>
      <c r="BF412" s="7"/>
    </row>
    <row r="413" spans="1:58" x14ac:dyDescent="0.25">
      <c r="A413" s="22" t="s">
        <v>588</v>
      </c>
      <c r="B413" s="23">
        <v>11</v>
      </c>
      <c r="C413" s="22" t="s">
        <v>1911</v>
      </c>
      <c r="D413" s="48">
        <v>110780483</v>
      </c>
      <c r="E413" s="22" t="s">
        <v>1912</v>
      </c>
      <c r="F413" s="22" t="s">
        <v>1529</v>
      </c>
      <c r="I413" s="1" t="s">
        <v>531</v>
      </c>
      <c r="J413" s="33">
        <v>0</v>
      </c>
      <c r="K413" s="33">
        <f t="shared" si="217"/>
        <v>0</v>
      </c>
      <c r="L413" s="33">
        <v>0</v>
      </c>
      <c r="M413" s="33">
        <f t="shared" si="218"/>
        <v>0</v>
      </c>
      <c r="N413" s="32">
        <v>1</v>
      </c>
      <c r="O413" s="33"/>
      <c r="P413" s="33" t="str">
        <f t="shared" si="194"/>
        <v/>
      </c>
      <c r="Q413" s="36">
        <f t="shared" si="195"/>
        <v>0</v>
      </c>
      <c r="R413" s="6">
        <f t="shared" si="196"/>
        <v>0</v>
      </c>
      <c r="S413" s="6">
        <f t="shared" si="197"/>
        <v>0</v>
      </c>
      <c r="T413" s="6">
        <f t="shared" si="219"/>
        <v>0</v>
      </c>
      <c r="U413" s="6">
        <f t="shared" si="198"/>
        <v>0</v>
      </c>
      <c r="V413" s="6">
        <f t="shared" si="199"/>
        <v>0</v>
      </c>
      <c r="W413" s="6">
        <f t="shared" si="200"/>
        <v>0</v>
      </c>
      <c r="X413" s="6">
        <f t="shared" si="201"/>
        <v>0</v>
      </c>
      <c r="Y413" s="6">
        <f t="shared" si="220"/>
        <v>0</v>
      </c>
      <c r="Z413" s="6">
        <f t="shared" si="202"/>
        <v>0</v>
      </c>
      <c r="AA413" s="4">
        <f t="shared" si="203"/>
        <v>0</v>
      </c>
      <c r="AB413" s="44">
        <f t="shared" si="204"/>
        <v>0</v>
      </c>
      <c r="AC413" s="6">
        <f t="shared" si="205"/>
        <v>0</v>
      </c>
      <c r="AD413" s="4">
        <f t="shared" si="221"/>
        <v>0</v>
      </c>
      <c r="AF413" s="4">
        <f t="shared" si="206"/>
        <v>0</v>
      </c>
      <c r="AG413" s="4">
        <f t="shared" si="207"/>
        <v>0</v>
      </c>
      <c r="AH413" s="4">
        <f t="shared" si="222"/>
        <v>0</v>
      </c>
      <c r="AI413" s="4">
        <f t="shared" si="208"/>
        <v>0</v>
      </c>
      <c r="AJ413" s="4">
        <f t="shared" si="209"/>
        <v>0</v>
      </c>
      <c r="AK413" s="4">
        <f t="shared" si="210"/>
        <v>0</v>
      </c>
      <c r="AL413" s="4">
        <f t="shared" si="211"/>
        <v>0</v>
      </c>
      <c r="AM413" s="4">
        <f t="shared" si="212"/>
        <v>0</v>
      </c>
      <c r="AN413" s="4">
        <f t="shared" si="213"/>
        <v>0</v>
      </c>
      <c r="AO413" s="4">
        <f t="shared" si="214"/>
        <v>0</v>
      </c>
      <c r="AP413" s="4">
        <v>0</v>
      </c>
      <c r="AQ413" s="4">
        <v>0</v>
      </c>
      <c r="AR413" s="4">
        <f t="shared" si="215"/>
        <v>0</v>
      </c>
      <c r="AS413" s="4">
        <f t="shared" si="223"/>
        <v>0</v>
      </c>
      <c r="AT413" s="4">
        <v>0</v>
      </c>
      <c r="AU413" s="4">
        <f t="shared" si="224"/>
        <v>0</v>
      </c>
      <c r="AV413" s="18">
        <f t="shared" si="225"/>
        <v>0</v>
      </c>
      <c r="AW413" s="105"/>
      <c r="AX413" s="103"/>
      <c r="AY413" s="107">
        <f t="shared" si="216"/>
        <v>0</v>
      </c>
      <c r="AZ413" s="7"/>
      <c r="BA413" s="7"/>
      <c r="BB413" s="7"/>
      <c r="BC413" s="7"/>
      <c r="BD413" s="7"/>
      <c r="BE413" s="7"/>
      <c r="BF413" s="7"/>
    </row>
    <row r="414" spans="1:58" x14ac:dyDescent="0.25">
      <c r="A414" s="22" t="s">
        <v>588</v>
      </c>
      <c r="B414" s="23">
        <v>30</v>
      </c>
      <c r="C414" s="22" t="s">
        <v>1913</v>
      </c>
      <c r="D414" s="48">
        <v>300000023</v>
      </c>
      <c r="E414" s="22" t="s">
        <v>945</v>
      </c>
      <c r="F414" s="22" t="s">
        <v>1504</v>
      </c>
      <c r="I414" s="1" t="s">
        <v>432</v>
      </c>
      <c r="J414" s="33">
        <v>37713</v>
      </c>
      <c r="K414" s="33">
        <f t="shared" si="217"/>
        <v>28322.466544292482</v>
      </c>
      <c r="L414" s="33">
        <v>2395</v>
      </c>
      <c r="M414" s="33">
        <f t="shared" si="218"/>
        <v>1</v>
      </c>
      <c r="N414" s="32">
        <v>0</v>
      </c>
      <c r="O414" s="33" t="s">
        <v>11</v>
      </c>
      <c r="P414" s="33" t="str">
        <f t="shared" si="194"/>
        <v/>
      </c>
      <c r="Q414" s="36">
        <f t="shared" si="195"/>
        <v>2.5936309523809524</v>
      </c>
      <c r="R414" s="6">
        <f t="shared" si="196"/>
        <v>4.1601622023809526</v>
      </c>
      <c r="S414" s="6">
        <f t="shared" si="197"/>
        <v>0</v>
      </c>
      <c r="T414" s="6">
        <f t="shared" si="219"/>
        <v>1.5665312500000002</v>
      </c>
      <c r="U414" s="6">
        <f t="shared" si="198"/>
        <v>4.1601622023809526</v>
      </c>
      <c r="V414" s="6">
        <f t="shared" si="199"/>
        <v>5.0508482142857147</v>
      </c>
      <c r="W414" s="6">
        <f t="shared" si="200"/>
        <v>6.4834642857142857</v>
      </c>
      <c r="X414" s="6">
        <f t="shared" si="201"/>
        <v>0</v>
      </c>
      <c r="Y414" s="6">
        <f t="shared" si="220"/>
        <v>1.4326160714285709</v>
      </c>
      <c r="Z414" s="6">
        <f t="shared" si="202"/>
        <v>6.4834642857142857</v>
      </c>
      <c r="AA414" s="4">
        <f t="shared" si="203"/>
        <v>1.3333333333333333</v>
      </c>
      <c r="AB414" s="44">
        <f t="shared" si="204"/>
        <v>2</v>
      </c>
      <c r="AC414" s="6">
        <f t="shared" si="205"/>
        <v>0.16666666666666666</v>
      </c>
      <c r="AD414" s="4">
        <f t="shared" si="221"/>
        <v>0</v>
      </c>
      <c r="AF414" s="4">
        <f t="shared" si="206"/>
        <v>0</v>
      </c>
      <c r="AG414" s="4">
        <f t="shared" si="207"/>
        <v>0</v>
      </c>
      <c r="AH414" s="4">
        <f t="shared" si="222"/>
        <v>0</v>
      </c>
      <c r="AI414" s="4">
        <f t="shared" si="208"/>
        <v>1112237.1875</v>
      </c>
      <c r="AJ414" s="4">
        <f t="shared" si="209"/>
        <v>424978.96755535703</v>
      </c>
      <c r="AK414" s="4">
        <f t="shared" si="210"/>
        <v>365132.79999999993</v>
      </c>
      <c r="AL414" s="4">
        <f t="shared" si="211"/>
        <v>84000</v>
      </c>
      <c r="AM414" s="4">
        <f t="shared" si="212"/>
        <v>11959.366666666665</v>
      </c>
      <c r="AN414" s="4">
        <f t="shared" si="213"/>
        <v>28304.545454545456</v>
      </c>
      <c r="AO414" s="4">
        <f t="shared" si="214"/>
        <v>166787.79999999996</v>
      </c>
      <c r="AP414" s="4">
        <v>0</v>
      </c>
      <c r="AQ414" s="4">
        <v>0</v>
      </c>
      <c r="AR414" s="4">
        <f t="shared" si="215"/>
        <v>0</v>
      </c>
      <c r="AS414" s="4">
        <f t="shared" si="223"/>
        <v>2193400.6671765689</v>
      </c>
      <c r="AT414" s="4">
        <v>0</v>
      </c>
      <c r="AU414" s="4">
        <f t="shared" si="224"/>
        <v>2193400.6671765689</v>
      </c>
      <c r="AV414" s="18">
        <f t="shared" si="225"/>
        <v>1</v>
      </c>
      <c r="AW414" s="105"/>
      <c r="AX414" s="103"/>
      <c r="AY414" s="107">
        <f t="shared" si="216"/>
        <v>2193400.6671765689</v>
      </c>
      <c r="AZ414" s="7"/>
      <c r="BA414" s="7"/>
      <c r="BB414" s="7"/>
      <c r="BC414" s="7"/>
      <c r="BD414" s="7"/>
      <c r="BE414" s="7"/>
      <c r="BF414" s="7"/>
    </row>
    <row r="415" spans="1:58" x14ac:dyDescent="0.25">
      <c r="A415" s="22" t="s">
        <v>588</v>
      </c>
      <c r="B415" s="23">
        <v>30</v>
      </c>
      <c r="C415" s="22" t="s">
        <v>1914</v>
      </c>
      <c r="D415" s="48">
        <v>300000031</v>
      </c>
      <c r="E415" s="22" t="s">
        <v>947</v>
      </c>
      <c r="F415" s="22" t="s">
        <v>1504</v>
      </c>
      <c r="I415" s="1" t="s">
        <v>431</v>
      </c>
      <c r="J415" s="33">
        <v>25149</v>
      </c>
      <c r="K415" s="33">
        <f t="shared" si="217"/>
        <v>18886.901363519519</v>
      </c>
      <c r="L415" s="33">
        <v>940</v>
      </c>
      <c r="M415" s="33">
        <f t="shared" si="218"/>
        <v>1</v>
      </c>
      <c r="N415" s="32">
        <v>0</v>
      </c>
      <c r="O415" s="33" t="s">
        <v>11</v>
      </c>
      <c r="P415" s="33" t="str">
        <f t="shared" si="194"/>
        <v/>
      </c>
      <c r="Q415" s="36">
        <f t="shared" si="195"/>
        <v>1.8457738095238096</v>
      </c>
      <c r="R415" s="6">
        <f t="shared" si="196"/>
        <v>2.7539648809523807</v>
      </c>
      <c r="S415" s="6">
        <f t="shared" si="197"/>
        <v>0</v>
      </c>
      <c r="T415" s="6">
        <f t="shared" si="219"/>
        <v>0.90819107142857103</v>
      </c>
      <c r="U415" s="6">
        <f t="shared" si="198"/>
        <v>2.7539648809523807</v>
      </c>
      <c r="V415" s="6">
        <f t="shared" si="199"/>
        <v>3.3681696428571426</v>
      </c>
      <c r="W415" s="6">
        <f t="shared" si="200"/>
        <v>3.9799464285714286</v>
      </c>
      <c r="X415" s="6">
        <f t="shared" si="201"/>
        <v>0</v>
      </c>
      <c r="Y415" s="6">
        <f t="shared" si="220"/>
        <v>0.61177678571428595</v>
      </c>
      <c r="Z415" s="6">
        <f t="shared" si="202"/>
        <v>3.9799464285714286</v>
      </c>
      <c r="AA415" s="4">
        <f t="shared" si="203"/>
        <v>1</v>
      </c>
      <c r="AB415" s="44">
        <f t="shared" si="204"/>
        <v>1</v>
      </c>
      <c r="AC415" s="6">
        <f t="shared" si="205"/>
        <v>0.125</v>
      </c>
      <c r="AD415" s="4">
        <f t="shared" si="221"/>
        <v>0</v>
      </c>
      <c r="AF415" s="4">
        <f t="shared" si="206"/>
        <v>0</v>
      </c>
      <c r="AG415" s="4">
        <f t="shared" si="207"/>
        <v>0</v>
      </c>
      <c r="AH415" s="4">
        <f t="shared" si="222"/>
        <v>0</v>
      </c>
      <c r="AI415" s="4">
        <f t="shared" si="208"/>
        <v>644815.66071428545</v>
      </c>
      <c r="AJ415" s="4">
        <f t="shared" si="209"/>
        <v>181480.76930892866</v>
      </c>
      <c r="AK415" s="4">
        <f t="shared" si="210"/>
        <v>273849.59999999998</v>
      </c>
      <c r="AL415" s="4">
        <f t="shared" si="211"/>
        <v>42000</v>
      </c>
      <c r="AM415" s="4">
        <f t="shared" si="212"/>
        <v>8969.5249999999996</v>
      </c>
      <c r="AN415" s="4">
        <f t="shared" si="213"/>
        <v>11109.09090909091</v>
      </c>
      <c r="AO415" s="4">
        <f t="shared" si="214"/>
        <v>0</v>
      </c>
      <c r="AP415" s="4">
        <v>0</v>
      </c>
      <c r="AQ415" s="4">
        <v>0</v>
      </c>
      <c r="AR415" s="4">
        <f t="shared" si="215"/>
        <v>0</v>
      </c>
      <c r="AS415" s="4">
        <f t="shared" si="223"/>
        <v>1162224.6459323047</v>
      </c>
      <c r="AT415" s="4">
        <v>0</v>
      </c>
      <c r="AU415" s="4">
        <f t="shared" si="224"/>
        <v>1162224.6459323047</v>
      </c>
      <c r="AV415" s="18">
        <f t="shared" si="225"/>
        <v>1</v>
      </c>
      <c r="AW415" s="105"/>
      <c r="AX415" s="103"/>
      <c r="AY415" s="107">
        <f t="shared" si="216"/>
        <v>1162224.6459323047</v>
      </c>
      <c r="AZ415" s="7"/>
      <c r="BA415" s="7"/>
      <c r="BB415" s="7"/>
      <c r="BC415" s="7"/>
      <c r="BD415" s="7"/>
      <c r="BE415" s="7"/>
      <c r="BF415" s="7"/>
    </row>
    <row r="416" spans="1:58" x14ac:dyDescent="0.25">
      <c r="A416" s="22" t="s">
        <v>588</v>
      </c>
      <c r="B416" s="23">
        <v>30</v>
      </c>
      <c r="C416" s="22" t="s">
        <v>1915</v>
      </c>
      <c r="D416" s="48">
        <v>300780137</v>
      </c>
      <c r="E416" s="22" t="s">
        <v>1916</v>
      </c>
      <c r="F416" s="22" t="s">
        <v>1529</v>
      </c>
      <c r="I416" s="1" t="s">
        <v>56</v>
      </c>
      <c r="J416" s="33">
        <v>0</v>
      </c>
      <c r="K416" s="33">
        <f t="shared" si="217"/>
        <v>0</v>
      </c>
      <c r="L416" s="33">
        <v>0</v>
      </c>
      <c r="M416" s="33">
        <f t="shared" si="218"/>
        <v>0</v>
      </c>
      <c r="N416" s="32">
        <v>1</v>
      </c>
      <c r="O416" s="33"/>
      <c r="P416" s="33" t="str">
        <f t="shared" si="194"/>
        <v/>
      </c>
      <c r="Q416" s="36">
        <f t="shared" si="195"/>
        <v>0</v>
      </c>
      <c r="R416" s="6">
        <f t="shared" si="196"/>
        <v>0</v>
      </c>
      <c r="S416" s="6">
        <f t="shared" si="197"/>
        <v>0</v>
      </c>
      <c r="T416" s="6">
        <f t="shared" si="219"/>
        <v>0</v>
      </c>
      <c r="U416" s="6">
        <f t="shared" si="198"/>
        <v>0</v>
      </c>
      <c r="V416" s="6">
        <f t="shared" si="199"/>
        <v>0</v>
      </c>
      <c r="W416" s="6">
        <f t="shared" si="200"/>
        <v>0</v>
      </c>
      <c r="X416" s="6">
        <f t="shared" si="201"/>
        <v>0</v>
      </c>
      <c r="Y416" s="6">
        <f t="shared" si="220"/>
        <v>0</v>
      </c>
      <c r="Z416" s="6">
        <f t="shared" si="202"/>
        <v>0</v>
      </c>
      <c r="AA416" s="4">
        <f t="shared" si="203"/>
        <v>0</v>
      </c>
      <c r="AB416" s="44">
        <f t="shared" si="204"/>
        <v>0</v>
      </c>
      <c r="AC416" s="6">
        <f t="shared" si="205"/>
        <v>0</v>
      </c>
      <c r="AD416" s="4">
        <f t="shared" si="221"/>
        <v>0</v>
      </c>
      <c r="AF416" s="4">
        <f t="shared" si="206"/>
        <v>0</v>
      </c>
      <c r="AG416" s="4">
        <f t="shared" si="207"/>
        <v>0</v>
      </c>
      <c r="AH416" s="4">
        <f t="shared" si="222"/>
        <v>0</v>
      </c>
      <c r="AI416" s="4">
        <f t="shared" si="208"/>
        <v>0</v>
      </c>
      <c r="AJ416" s="4">
        <f t="shared" si="209"/>
        <v>0</v>
      </c>
      <c r="AK416" s="4">
        <f t="shared" si="210"/>
        <v>0</v>
      </c>
      <c r="AL416" s="4">
        <f t="shared" si="211"/>
        <v>0</v>
      </c>
      <c r="AM416" s="4">
        <f t="shared" si="212"/>
        <v>0</v>
      </c>
      <c r="AN416" s="4">
        <f t="shared" si="213"/>
        <v>0</v>
      </c>
      <c r="AO416" s="4">
        <f t="shared" si="214"/>
        <v>0</v>
      </c>
      <c r="AP416" s="4">
        <v>0</v>
      </c>
      <c r="AQ416" s="4">
        <v>0</v>
      </c>
      <c r="AR416" s="4">
        <f t="shared" si="215"/>
        <v>0</v>
      </c>
      <c r="AS416" s="4">
        <f t="shared" si="223"/>
        <v>0</v>
      </c>
      <c r="AT416" s="4">
        <v>0</v>
      </c>
      <c r="AU416" s="4">
        <f t="shared" si="224"/>
        <v>0</v>
      </c>
      <c r="AV416" s="18">
        <f t="shared" si="225"/>
        <v>0</v>
      </c>
      <c r="AW416" s="105"/>
      <c r="AX416" s="103"/>
      <c r="AY416" s="107">
        <f t="shared" si="216"/>
        <v>0</v>
      </c>
      <c r="AZ416" s="7"/>
      <c r="BA416" s="7"/>
      <c r="BB416" s="7"/>
      <c r="BC416" s="7"/>
      <c r="BD416" s="7"/>
      <c r="BE416" s="7"/>
      <c r="BF416" s="7"/>
    </row>
    <row r="417" spans="1:58" x14ac:dyDescent="0.25">
      <c r="A417" s="22" t="s">
        <v>588</v>
      </c>
      <c r="B417" s="23">
        <v>30</v>
      </c>
      <c r="C417" s="22" t="s">
        <v>1917</v>
      </c>
      <c r="D417" s="48">
        <v>300782117</v>
      </c>
      <c r="E417" s="22" t="s">
        <v>943</v>
      </c>
      <c r="F417" s="22" t="s">
        <v>1504</v>
      </c>
      <c r="I417" s="1" t="s">
        <v>433</v>
      </c>
      <c r="J417" s="33">
        <v>64655</v>
      </c>
      <c r="K417" s="33">
        <f t="shared" si="217"/>
        <v>48555.911076319317</v>
      </c>
      <c r="L417" s="33">
        <v>6409</v>
      </c>
      <c r="M417" s="33">
        <f t="shared" si="218"/>
        <v>1</v>
      </c>
      <c r="N417" s="32">
        <v>0</v>
      </c>
      <c r="O417" s="33" t="s">
        <v>11</v>
      </c>
      <c r="P417" s="33" t="str">
        <f t="shared" si="194"/>
        <v/>
      </c>
      <c r="Q417" s="36">
        <f t="shared" si="195"/>
        <v>4.1973214285714295</v>
      </c>
      <c r="R417" s="6">
        <f t="shared" si="196"/>
        <v>7.5478942261904756</v>
      </c>
      <c r="S417" s="6">
        <f t="shared" si="197"/>
        <v>0</v>
      </c>
      <c r="T417" s="6">
        <f t="shared" si="219"/>
        <v>3.350572797619046</v>
      </c>
      <c r="U417" s="6">
        <f t="shared" si="198"/>
        <v>7.5478942261904756</v>
      </c>
      <c r="V417" s="6">
        <f t="shared" si="199"/>
        <v>8.6591517857142861</v>
      </c>
      <c r="W417" s="6">
        <f t="shared" si="200"/>
        <v>12.517083333333332</v>
      </c>
      <c r="X417" s="6">
        <f t="shared" si="201"/>
        <v>0</v>
      </c>
      <c r="Y417" s="6">
        <f t="shared" si="220"/>
        <v>3.8579315476190459</v>
      </c>
      <c r="Z417" s="6">
        <f t="shared" si="202"/>
        <v>12.517083333333332</v>
      </c>
      <c r="AA417" s="4">
        <f t="shared" si="203"/>
        <v>3.3333333333333335</v>
      </c>
      <c r="AB417" s="44">
        <f t="shared" si="204"/>
        <v>4</v>
      </c>
      <c r="AC417" s="6">
        <f t="shared" si="205"/>
        <v>0.41666666666666669</v>
      </c>
      <c r="AD417" s="4">
        <f t="shared" si="221"/>
        <v>1</v>
      </c>
      <c r="AF417" s="4">
        <f t="shared" si="206"/>
        <v>0</v>
      </c>
      <c r="AG417" s="4">
        <f t="shared" si="207"/>
        <v>0</v>
      </c>
      <c r="AH417" s="4">
        <f t="shared" si="222"/>
        <v>0</v>
      </c>
      <c r="AI417" s="4">
        <f t="shared" si="208"/>
        <v>2378906.6863095225</v>
      </c>
      <c r="AJ417" s="4">
        <f t="shared" si="209"/>
        <v>1144437.6471160711</v>
      </c>
      <c r="AK417" s="4">
        <f t="shared" si="210"/>
        <v>912832</v>
      </c>
      <c r="AL417" s="4">
        <f t="shared" si="211"/>
        <v>168000</v>
      </c>
      <c r="AM417" s="4">
        <f t="shared" si="212"/>
        <v>29898.416666666668</v>
      </c>
      <c r="AN417" s="4">
        <f t="shared" si="213"/>
        <v>75742.727272727279</v>
      </c>
      <c r="AO417" s="4">
        <f t="shared" si="214"/>
        <v>446322.75999999989</v>
      </c>
      <c r="AP417" s="4">
        <v>0</v>
      </c>
      <c r="AQ417" s="4">
        <v>0</v>
      </c>
      <c r="AR417" s="4">
        <f t="shared" si="215"/>
        <v>790726.42100018868</v>
      </c>
      <c r="AS417" s="4">
        <f t="shared" si="223"/>
        <v>5946866.658365177</v>
      </c>
      <c r="AT417" s="4">
        <v>0</v>
      </c>
      <c r="AU417" s="4">
        <f t="shared" si="224"/>
        <v>5946866.658365177</v>
      </c>
      <c r="AV417" s="18">
        <f t="shared" si="225"/>
        <v>1</v>
      </c>
      <c r="AW417" s="105"/>
      <c r="AX417" s="103"/>
      <c r="AY417" s="107">
        <f t="shared" si="216"/>
        <v>5946866.658365177</v>
      </c>
      <c r="AZ417" s="7"/>
      <c r="BA417" s="7"/>
      <c r="BB417" s="7"/>
      <c r="BC417" s="7"/>
      <c r="BD417" s="7"/>
      <c r="BE417" s="7"/>
      <c r="BF417" s="7"/>
    </row>
    <row r="418" spans="1:58" x14ac:dyDescent="0.25">
      <c r="A418" s="22" t="s">
        <v>588</v>
      </c>
      <c r="B418" s="23">
        <v>30</v>
      </c>
      <c r="C418" s="22" t="s">
        <v>1918</v>
      </c>
      <c r="D418" s="48">
        <v>300788502</v>
      </c>
      <c r="E418" s="22" t="s">
        <v>1919</v>
      </c>
      <c r="F418" s="22" t="s">
        <v>1529</v>
      </c>
      <c r="I418" s="1" t="s">
        <v>430</v>
      </c>
      <c r="J418" s="33">
        <v>0</v>
      </c>
      <c r="K418" s="33">
        <f t="shared" si="217"/>
        <v>0</v>
      </c>
      <c r="L418" s="33">
        <v>0</v>
      </c>
      <c r="M418" s="33">
        <f t="shared" si="218"/>
        <v>0</v>
      </c>
      <c r="N418" s="32">
        <v>1</v>
      </c>
      <c r="O418" s="33"/>
      <c r="P418" s="33" t="str">
        <f t="shared" si="194"/>
        <v/>
      </c>
      <c r="Q418" s="36">
        <f t="shared" si="195"/>
        <v>0</v>
      </c>
      <c r="R418" s="6">
        <f t="shared" si="196"/>
        <v>0</v>
      </c>
      <c r="S418" s="6">
        <f t="shared" si="197"/>
        <v>0</v>
      </c>
      <c r="T418" s="6">
        <f t="shared" si="219"/>
        <v>0</v>
      </c>
      <c r="U418" s="6">
        <f t="shared" si="198"/>
        <v>0</v>
      </c>
      <c r="V418" s="6">
        <f t="shared" si="199"/>
        <v>0</v>
      </c>
      <c r="W418" s="6">
        <f t="shared" si="200"/>
        <v>0</v>
      </c>
      <c r="X418" s="6">
        <f t="shared" si="201"/>
        <v>0</v>
      </c>
      <c r="Y418" s="6">
        <f t="shared" si="220"/>
        <v>0</v>
      </c>
      <c r="Z418" s="6">
        <f t="shared" si="202"/>
        <v>0</v>
      </c>
      <c r="AA418" s="4">
        <f t="shared" si="203"/>
        <v>0</v>
      </c>
      <c r="AB418" s="44">
        <f t="shared" si="204"/>
        <v>0</v>
      </c>
      <c r="AC418" s="6">
        <f t="shared" si="205"/>
        <v>0</v>
      </c>
      <c r="AD418" s="4">
        <f t="shared" si="221"/>
        <v>0</v>
      </c>
      <c r="AF418" s="4">
        <f t="shared" si="206"/>
        <v>0</v>
      </c>
      <c r="AG418" s="4">
        <f t="shared" si="207"/>
        <v>0</v>
      </c>
      <c r="AH418" s="4">
        <f t="shared" si="222"/>
        <v>0</v>
      </c>
      <c r="AI418" s="4">
        <f t="shared" si="208"/>
        <v>0</v>
      </c>
      <c r="AJ418" s="4">
        <f t="shared" si="209"/>
        <v>0</v>
      </c>
      <c r="AK418" s="4">
        <f t="shared" si="210"/>
        <v>0</v>
      </c>
      <c r="AL418" s="4">
        <f t="shared" si="211"/>
        <v>0</v>
      </c>
      <c r="AM418" s="4">
        <f t="shared" si="212"/>
        <v>0</v>
      </c>
      <c r="AN418" s="4">
        <f t="shared" si="213"/>
        <v>0</v>
      </c>
      <c r="AO418" s="4">
        <f t="shared" si="214"/>
        <v>0</v>
      </c>
      <c r="AP418" s="4">
        <v>0</v>
      </c>
      <c r="AQ418" s="4">
        <v>0</v>
      </c>
      <c r="AR418" s="4">
        <f t="shared" si="215"/>
        <v>0</v>
      </c>
      <c r="AS418" s="4">
        <f t="shared" si="223"/>
        <v>0</v>
      </c>
      <c r="AT418" s="4">
        <v>0</v>
      </c>
      <c r="AU418" s="4">
        <f t="shared" si="224"/>
        <v>0</v>
      </c>
      <c r="AV418" s="18">
        <f t="shared" si="225"/>
        <v>0</v>
      </c>
      <c r="AW418" s="105"/>
      <c r="AX418" s="103"/>
      <c r="AY418" s="107">
        <f t="shared" si="216"/>
        <v>0</v>
      </c>
      <c r="AZ418" s="7"/>
      <c r="BA418" s="7"/>
      <c r="BB418" s="7"/>
      <c r="BC418" s="7"/>
      <c r="BD418" s="7"/>
      <c r="BE418" s="7"/>
      <c r="BF418" s="7"/>
    </row>
    <row r="419" spans="1:58" x14ac:dyDescent="0.25">
      <c r="A419" s="22" t="s">
        <v>588</v>
      </c>
      <c r="B419" s="23">
        <v>34</v>
      </c>
      <c r="C419" s="22" t="s">
        <v>662</v>
      </c>
      <c r="D419" s="48">
        <v>340000033</v>
      </c>
      <c r="E419" s="22" t="s">
        <v>974</v>
      </c>
      <c r="F419" s="22" t="s">
        <v>1504</v>
      </c>
      <c r="I419" s="1" t="s">
        <v>400</v>
      </c>
      <c r="J419" s="33">
        <v>37218</v>
      </c>
      <c r="K419" s="33">
        <f t="shared" si="217"/>
        <v>27950.721497772058</v>
      </c>
      <c r="L419" s="33">
        <v>2638</v>
      </c>
      <c r="M419" s="33">
        <f t="shared" si="218"/>
        <v>1</v>
      </c>
      <c r="N419" s="32">
        <v>0</v>
      </c>
      <c r="O419" s="33" t="s">
        <v>11</v>
      </c>
      <c r="P419" s="33" t="str">
        <f t="shared" si="194"/>
        <v/>
      </c>
      <c r="Q419" s="36">
        <f t="shared" si="195"/>
        <v>2.5641666666666669</v>
      </c>
      <c r="R419" s="6">
        <f t="shared" si="196"/>
        <v>4.2298420238095238</v>
      </c>
      <c r="S419" s="6">
        <f t="shared" si="197"/>
        <v>0</v>
      </c>
      <c r="T419" s="6">
        <f t="shared" si="219"/>
        <v>1.6656753571428569</v>
      </c>
      <c r="U419" s="6">
        <f t="shared" si="198"/>
        <v>4.2298420238095238</v>
      </c>
      <c r="V419" s="6">
        <f t="shared" si="199"/>
        <v>4.9845535714285711</v>
      </c>
      <c r="W419" s="6">
        <f t="shared" si="200"/>
        <v>6.6082857142857145</v>
      </c>
      <c r="X419" s="6">
        <f t="shared" si="201"/>
        <v>0</v>
      </c>
      <c r="Y419" s="6">
        <f t="shared" si="220"/>
        <v>1.6237321428571434</v>
      </c>
      <c r="Z419" s="6">
        <f t="shared" si="202"/>
        <v>6.6082857142857145</v>
      </c>
      <c r="AA419" s="4">
        <f t="shared" si="203"/>
        <v>1.6666666666666665</v>
      </c>
      <c r="AB419" s="44">
        <f t="shared" si="204"/>
        <v>2</v>
      </c>
      <c r="AC419" s="6">
        <f t="shared" si="205"/>
        <v>0.20833333333333331</v>
      </c>
      <c r="AD419" s="4">
        <f t="shared" si="221"/>
        <v>0</v>
      </c>
      <c r="AF419" s="4">
        <f t="shared" si="206"/>
        <v>0</v>
      </c>
      <c r="AG419" s="4">
        <f t="shared" si="207"/>
        <v>0</v>
      </c>
      <c r="AH419" s="4">
        <f t="shared" si="222"/>
        <v>0</v>
      </c>
      <c r="AI419" s="4">
        <f t="shared" si="208"/>
        <v>1182629.5035714284</v>
      </c>
      <c r="AJ419" s="4">
        <f t="shared" si="209"/>
        <v>481672.67101071449</v>
      </c>
      <c r="AK419" s="4">
        <f t="shared" si="210"/>
        <v>456415.99999999994</v>
      </c>
      <c r="AL419" s="4">
        <f t="shared" si="211"/>
        <v>84000</v>
      </c>
      <c r="AM419" s="4">
        <f t="shared" si="212"/>
        <v>14949.208333333332</v>
      </c>
      <c r="AN419" s="4">
        <f t="shared" si="213"/>
        <v>31176.363636363636</v>
      </c>
      <c r="AO419" s="4">
        <f t="shared" si="214"/>
        <v>183710.31999999998</v>
      </c>
      <c r="AP419" s="4">
        <v>0</v>
      </c>
      <c r="AQ419" s="4">
        <v>0</v>
      </c>
      <c r="AR419" s="4">
        <f t="shared" si="215"/>
        <v>0</v>
      </c>
      <c r="AS419" s="4">
        <f t="shared" si="223"/>
        <v>2434554.0665518399</v>
      </c>
      <c r="AT419" s="4">
        <v>0</v>
      </c>
      <c r="AU419" s="4">
        <f t="shared" si="224"/>
        <v>2434554.0665518399</v>
      </c>
      <c r="AV419" s="18">
        <f t="shared" si="225"/>
        <v>1</v>
      </c>
      <c r="AW419" s="105"/>
      <c r="AX419" s="103"/>
      <c r="AY419" s="107">
        <f t="shared" si="216"/>
        <v>2434554.0665518399</v>
      </c>
      <c r="AZ419" s="7"/>
      <c r="BA419" s="7"/>
      <c r="BB419" s="7"/>
      <c r="BC419" s="7"/>
      <c r="BD419" s="7"/>
      <c r="BE419" s="7"/>
      <c r="BF419" s="7"/>
    </row>
    <row r="420" spans="1:58" ht="15.75" thickBot="1" x14ac:dyDescent="0.3">
      <c r="A420" s="22" t="s">
        <v>588</v>
      </c>
      <c r="B420" s="23">
        <v>34</v>
      </c>
      <c r="C420" s="22" t="s">
        <v>1920</v>
      </c>
      <c r="D420" s="48">
        <v>340000223</v>
      </c>
      <c r="E420" s="22" t="s">
        <v>972</v>
      </c>
      <c r="F420" s="22" t="s">
        <v>1504</v>
      </c>
      <c r="I420" s="1" t="s">
        <v>401</v>
      </c>
      <c r="J420" s="33">
        <v>32904</v>
      </c>
      <c r="K420" s="33">
        <f t="shared" si="217"/>
        <v>24710.907092339505</v>
      </c>
      <c r="L420" s="33">
        <v>1155</v>
      </c>
      <c r="M420" s="33">
        <f t="shared" si="218"/>
        <v>1</v>
      </c>
      <c r="N420" s="32">
        <v>0</v>
      </c>
      <c r="O420" s="33" t="s">
        <v>11</v>
      </c>
      <c r="P420" s="33" t="str">
        <f t="shared" si="194"/>
        <v/>
      </c>
      <c r="Q420" s="36">
        <f t="shared" si="195"/>
        <v>2.3073809523809525</v>
      </c>
      <c r="R420" s="6">
        <f t="shared" si="196"/>
        <v>3.3374294642857141</v>
      </c>
      <c r="S420" s="6">
        <f t="shared" si="197"/>
        <v>0</v>
      </c>
      <c r="T420" s="6">
        <f t="shared" si="219"/>
        <v>1.0300485119047615</v>
      </c>
      <c r="U420" s="6">
        <f t="shared" si="198"/>
        <v>3.3374294642857141</v>
      </c>
      <c r="V420" s="6">
        <f t="shared" si="199"/>
        <v>4.4067857142857134</v>
      </c>
      <c r="W420" s="6">
        <f t="shared" si="200"/>
        <v>5.0169702380952375</v>
      </c>
      <c r="X420" s="6">
        <f t="shared" si="201"/>
        <v>0</v>
      </c>
      <c r="Y420" s="6">
        <f t="shared" si="220"/>
        <v>0.61018452380952404</v>
      </c>
      <c r="Z420" s="6">
        <f t="shared" si="202"/>
        <v>5.0169702380952375</v>
      </c>
      <c r="AA420" s="4">
        <f t="shared" si="203"/>
        <v>1</v>
      </c>
      <c r="AB420" s="44">
        <f t="shared" si="204"/>
        <v>1</v>
      </c>
      <c r="AC420" s="6">
        <f t="shared" si="205"/>
        <v>0.125</v>
      </c>
      <c r="AD420" s="4">
        <f t="shared" si="221"/>
        <v>0</v>
      </c>
      <c r="AF420" s="4">
        <f t="shared" si="206"/>
        <v>0</v>
      </c>
      <c r="AG420" s="4">
        <f t="shared" si="207"/>
        <v>0</v>
      </c>
      <c r="AH420" s="4">
        <f t="shared" si="222"/>
        <v>0</v>
      </c>
      <c r="AI420" s="4">
        <f t="shared" si="208"/>
        <v>731334.44345238071</v>
      </c>
      <c r="AJ420" s="4">
        <f t="shared" si="209"/>
        <v>181008.43213928578</v>
      </c>
      <c r="AK420" s="4">
        <f t="shared" si="210"/>
        <v>273849.59999999998</v>
      </c>
      <c r="AL420" s="4">
        <f t="shared" si="211"/>
        <v>42000</v>
      </c>
      <c r="AM420" s="4">
        <f t="shared" si="212"/>
        <v>8969.5249999999996</v>
      </c>
      <c r="AN420" s="4">
        <f t="shared" si="213"/>
        <v>13650</v>
      </c>
      <c r="AO420" s="4">
        <f t="shared" si="214"/>
        <v>0</v>
      </c>
      <c r="AP420" s="4">
        <v>0</v>
      </c>
      <c r="AQ420" s="4">
        <v>0</v>
      </c>
      <c r="AR420" s="4">
        <f t="shared" si="215"/>
        <v>0</v>
      </c>
      <c r="AS420" s="4">
        <f t="shared" si="223"/>
        <v>1250812.0005916664</v>
      </c>
      <c r="AT420" s="4">
        <v>0</v>
      </c>
      <c r="AU420" s="4">
        <f t="shared" si="224"/>
        <v>1250812.0005916664</v>
      </c>
      <c r="AV420" s="18">
        <f t="shared" si="225"/>
        <v>1</v>
      </c>
      <c r="AW420" s="105"/>
      <c r="AX420" s="103"/>
      <c r="AY420" s="107">
        <f t="shared" si="216"/>
        <v>1250812.0005916664</v>
      </c>
      <c r="AZ420" s="7"/>
      <c r="BA420" s="7"/>
      <c r="BB420" s="7"/>
      <c r="BC420" s="7"/>
      <c r="BD420" s="7"/>
      <c r="BE420" s="7"/>
      <c r="BF420" s="7"/>
    </row>
    <row r="421" spans="1:58" ht="15.75" thickBot="1" x14ac:dyDescent="0.3">
      <c r="A421" s="22" t="s">
        <v>588</v>
      </c>
      <c r="B421" s="23">
        <v>34</v>
      </c>
      <c r="C421" s="22" t="s">
        <v>1921</v>
      </c>
      <c r="D421" s="48">
        <v>340000231</v>
      </c>
      <c r="E421" s="22">
        <v>340780535</v>
      </c>
      <c r="F421" s="22" t="s">
        <v>1504</v>
      </c>
      <c r="I421" s="41">
        <v>340780477</v>
      </c>
      <c r="J421" s="33">
        <v>0</v>
      </c>
      <c r="K421" s="33">
        <f t="shared" si="217"/>
        <v>0</v>
      </c>
      <c r="L421" s="33">
        <v>1460</v>
      </c>
      <c r="M421" s="33">
        <f t="shared" si="218"/>
        <v>1</v>
      </c>
      <c r="N421" s="32">
        <v>0</v>
      </c>
      <c r="O421" s="33" t="s">
        <v>10</v>
      </c>
      <c r="P421" s="33" t="str">
        <f t="shared" si="194"/>
        <v>Faible activité</v>
      </c>
      <c r="Q421" s="36">
        <f t="shared" si="195"/>
        <v>0</v>
      </c>
      <c r="R421" s="6">
        <f t="shared" si="196"/>
        <v>0</v>
      </c>
      <c r="S421" s="6">
        <f t="shared" si="197"/>
        <v>1</v>
      </c>
      <c r="T421" s="6">
        <f t="shared" si="219"/>
        <v>1</v>
      </c>
      <c r="U421" s="6">
        <f t="shared" si="198"/>
        <v>1</v>
      </c>
      <c r="V421" s="6">
        <f t="shared" si="199"/>
        <v>0</v>
      </c>
      <c r="W421" s="6">
        <f t="shared" si="200"/>
        <v>0</v>
      </c>
      <c r="X421" s="6">
        <f t="shared" si="201"/>
        <v>1</v>
      </c>
      <c r="Y421" s="6">
        <f t="shared" si="220"/>
        <v>1</v>
      </c>
      <c r="Z421" s="6">
        <f t="shared" si="202"/>
        <v>1</v>
      </c>
      <c r="AA421" s="4">
        <f t="shared" si="203"/>
        <v>1</v>
      </c>
      <c r="AB421" s="44">
        <f t="shared" si="204"/>
        <v>1</v>
      </c>
      <c r="AC421" s="6">
        <f t="shared" si="205"/>
        <v>0.125</v>
      </c>
      <c r="AD421" s="4">
        <f t="shared" si="221"/>
        <v>0</v>
      </c>
      <c r="AF421" s="4">
        <f t="shared" si="206"/>
        <v>-50000</v>
      </c>
      <c r="AG421" s="4">
        <f t="shared" si="207"/>
        <v>0</v>
      </c>
      <c r="AH421" s="4">
        <f t="shared" si="222"/>
        <v>-50000</v>
      </c>
      <c r="AI421" s="4">
        <f t="shared" si="208"/>
        <v>660000</v>
      </c>
      <c r="AJ421" s="4">
        <f t="shared" si="209"/>
        <v>296645.40000000002</v>
      </c>
      <c r="AK421" s="4">
        <f t="shared" si="210"/>
        <v>273849.59999999998</v>
      </c>
      <c r="AL421" s="4">
        <f t="shared" si="211"/>
        <v>42000</v>
      </c>
      <c r="AM421" s="4">
        <f t="shared" si="212"/>
        <v>8969.5249999999996</v>
      </c>
      <c r="AN421" s="4">
        <f t="shared" si="213"/>
        <v>17254.545454545456</v>
      </c>
      <c r="AO421" s="4">
        <f t="shared" si="214"/>
        <v>0</v>
      </c>
      <c r="AP421" s="4">
        <v>0</v>
      </c>
      <c r="AQ421" s="4">
        <v>0</v>
      </c>
      <c r="AR421" s="4">
        <f t="shared" si="215"/>
        <v>0</v>
      </c>
      <c r="AS421" s="4">
        <f t="shared" si="223"/>
        <v>1298719.0704545453</v>
      </c>
      <c r="AT421" s="4">
        <v>0</v>
      </c>
      <c r="AU421" s="4">
        <f t="shared" si="224"/>
        <v>1298719.0704545453</v>
      </c>
      <c r="AV421" s="18">
        <f t="shared" si="225"/>
        <v>1</v>
      </c>
      <c r="AW421" s="105"/>
      <c r="AX421" s="103"/>
      <c r="AY421" s="107">
        <f t="shared" si="216"/>
        <v>1298719.0704545453</v>
      </c>
      <c r="AZ421" s="7"/>
      <c r="BA421" s="7"/>
      <c r="BB421" s="7"/>
      <c r="BC421" s="7"/>
      <c r="BD421" s="7"/>
      <c r="BE421" s="7"/>
      <c r="BF421" s="7"/>
    </row>
    <row r="422" spans="1:58" x14ac:dyDescent="0.25">
      <c r="A422" s="22" t="s">
        <v>588</v>
      </c>
      <c r="B422" s="23">
        <v>34</v>
      </c>
      <c r="C422" s="22" t="s">
        <v>1922</v>
      </c>
      <c r="D422" s="48">
        <v>340015502</v>
      </c>
      <c r="E422" s="22" t="s">
        <v>1923</v>
      </c>
      <c r="F422" s="22" t="s">
        <v>1529</v>
      </c>
      <c r="I422" s="1" t="s">
        <v>402</v>
      </c>
      <c r="J422" s="33">
        <v>0</v>
      </c>
      <c r="K422" s="33">
        <f t="shared" si="217"/>
        <v>0</v>
      </c>
      <c r="L422" s="33">
        <v>0</v>
      </c>
      <c r="M422" s="33">
        <f t="shared" si="218"/>
        <v>0</v>
      </c>
      <c r="N422" s="32">
        <v>1</v>
      </c>
      <c r="O422" s="33"/>
      <c r="P422" s="33" t="str">
        <f t="shared" si="194"/>
        <v/>
      </c>
      <c r="Q422" s="36">
        <f t="shared" si="195"/>
        <v>0</v>
      </c>
      <c r="R422" s="6">
        <f t="shared" si="196"/>
        <v>0</v>
      </c>
      <c r="S422" s="6">
        <f t="shared" si="197"/>
        <v>0</v>
      </c>
      <c r="T422" s="6">
        <f t="shared" si="219"/>
        <v>0</v>
      </c>
      <c r="U422" s="6">
        <f t="shared" si="198"/>
        <v>0</v>
      </c>
      <c r="V422" s="6">
        <f t="shared" si="199"/>
        <v>0</v>
      </c>
      <c r="W422" s="6">
        <f t="shared" si="200"/>
        <v>0</v>
      </c>
      <c r="X422" s="6">
        <f t="shared" si="201"/>
        <v>0</v>
      </c>
      <c r="Y422" s="6">
        <f t="shared" si="220"/>
        <v>0</v>
      </c>
      <c r="Z422" s="6">
        <f t="shared" si="202"/>
        <v>0</v>
      </c>
      <c r="AA422" s="4">
        <f t="shared" si="203"/>
        <v>0</v>
      </c>
      <c r="AB422" s="44">
        <f t="shared" si="204"/>
        <v>0</v>
      </c>
      <c r="AC422" s="6">
        <f t="shared" si="205"/>
        <v>0</v>
      </c>
      <c r="AD422" s="4">
        <f t="shared" si="221"/>
        <v>0</v>
      </c>
      <c r="AF422" s="4">
        <f t="shared" si="206"/>
        <v>0</v>
      </c>
      <c r="AG422" s="4">
        <f t="shared" si="207"/>
        <v>0</v>
      </c>
      <c r="AH422" s="4">
        <f t="shared" si="222"/>
        <v>0</v>
      </c>
      <c r="AI422" s="4">
        <f t="shared" si="208"/>
        <v>0</v>
      </c>
      <c r="AJ422" s="4">
        <f t="shared" si="209"/>
        <v>0</v>
      </c>
      <c r="AK422" s="4">
        <f t="shared" si="210"/>
        <v>0</v>
      </c>
      <c r="AL422" s="4">
        <f t="shared" si="211"/>
        <v>0</v>
      </c>
      <c r="AM422" s="4">
        <f t="shared" si="212"/>
        <v>0</v>
      </c>
      <c r="AN422" s="4">
        <f t="shared" si="213"/>
        <v>0</v>
      </c>
      <c r="AO422" s="4">
        <f t="shared" si="214"/>
        <v>0</v>
      </c>
      <c r="AP422" s="4">
        <v>0</v>
      </c>
      <c r="AQ422" s="4">
        <v>0</v>
      </c>
      <c r="AR422" s="4">
        <f t="shared" si="215"/>
        <v>0</v>
      </c>
      <c r="AS422" s="4">
        <f t="shared" si="223"/>
        <v>0</v>
      </c>
      <c r="AT422" s="4">
        <v>0</v>
      </c>
      <c r="AU422" s="4">
        <f t="shared" si="224"/>
        <v>0</v>
      </c>
      <c r="AV422" s="18">
        <f t="shared" si="225"/>
        <v>0</v>
      </c>
      <c r="AW422" s="105"/>
      <c r="AX422" s="103"/>
      <c r="AY422" s="107">
        <f t="shared" si="216"/>
        <v>0</v>
      </c>
      <c r="AZ422" s="7"/>
      <c r="BA422" s="7"/>
      <c r="BB422" s="7"/>
      <c r="BC422" s="7"/>
      <c r="BD422" s="7"/>
      <c r="BE422" s="7"/>
      <c r="BF422" s="7"/>
    </row>
    <row r="423" spans="1:58" x14ac:dyDescent="0.25">
      <c r="A423" s="22" t="s">
        <v>588</v>
      </c>
      <c r="B423" s="23">
        <v>34</v>
      </c>
      <c r="C423" s="22" t="s">
        <v>1924</v>
      </c>
      <c r="D423" s="48">
        <v>340015965</v>
      </c>
      <c r="E423" s="22" t="s">
        <v>1925</v>
      </c>
      <c r="F423" s="22" t="s">
        <v>1529</v>
      </c>
      <c r="I423" s="1" t="s">
        <v>409</v>
      </c>
      <c r="J423" s="33">
        <v>0</v>
      </c>
      <c r="K423" s="33">
        <f t="shared" si="217"/>
        <v>0</v>
      </c>
      <c r="L423" s="33">
        <v>0</v>
      </c>
      <c r="M423" s="33">
        <f t="shared" si="218"/>
        <v>0</v>
      </c>
      <c r="N423" s="32">
        <v>1</v>
      </c>
      <c r="O423" s="33"/>
      <c r="P423" s="33" t="str">
        <f t="shared" si="194"/>
        <v/>
      </c>
      <c r="Q423" s="36">
        <f t="shared" si="195"/>
        <v>0</v>
      </c>
      <c r="R423" s="6">
        <f t="shared" si="196"/>
        <v>0</v>
      </c>
      <c r="S423" s="6">
        <f t="shared" si="197"/>
        <v>0</v>
      </c>
      <c r="T423" s="6">
        <f t="shared" si="219"/>
        <v>0</v>
      </c>
      <c r="U423" s="6">
        <f t="shared" si="198"/>
        <v>0</v>
      </c>
      <c r="V423" s="6">
        <f t="shared" si="199"/>
        <v>0</v>
      </c>
      <c r="W423" s="6">
        <f t="shared" si="200"/>
        <v>0</v>
      </c>
      <c r="X423" s="6">
        <f t="shared" si="201"/>
        <v>0</v>
      </c>
      <c r="Y423" s="6">
        <f t="shared" si="220"/>
        <v>0</v>
      </c>
      <c r="Z423" s="6">
        <f t="shared" si="202"/>
        <v>0</v>
      </c>
      <c r="AA423" s="4">
        <f t="shared" si="203"/>
        <v>0</v>
      </c>
      <c r="AB423" s="44">
        <f t="shared" si="204"/>
        <v>0</v>
      </c>
      <c r="AC423" s="6">
        <f t="shared" si="205"/>
        <v>0</v>
      </c>
      <c r="AD423" s="4">
        <f t="shared" si="221"/>
        <v>0</v>
      </c>
      <c r="AF423" s="4">
        <f t="shared" si="206"/>
        <v>0</v>
      </c>
      <c r="AG423" s="4">
        <f t="shared" si="207"/>
        <v>0</v>
      </c>
      <c r="AH423" s="4">
        <f t="shared" si="222"/>
        <v>0</v>
      </c>
      <c r="AI423" s="4">
        <f t="shared" si="208"/>
        <v>0</v>
      </c>
      <c r="AJ423" s="4">
        <f t="shared" si="209"/>
        <v>0</v>
      </c>
      <c r="AK423" s="4">
        <f t="shared" si="210"/>
        <v>0</v>
      </c>
      <c r="AL423" s="4">
        <f t="shared" si="211"/>
        <v>0</v>
      </c>
      <c r="AM423" s="4">
        <f t="shared" si="212"/>
        <v>0</v>
      </c>
      <c r="AN423" s="4">
        <f t="shared" si="213"/>
        <v>0</v>
      </c>
      <c r="AO423" s="4">
        <f t="shared" si="214"/>
        <v>0</v>
      </c>
      <c r="AP423" s="4">
        <v>0</v>
      </c>
      <c r="AQ423" s="4">
        <v>0</v>
      </c>
      <c r="AR423" s="4">
        <f t="shared" si="215"/>
        <v>0</v>
      </c>
      <c r="AS423" s="4">
        <f t="shared" si="223"/>
        <v>0</v>
      </c>
      <c r="AT423" s="4">
        <v>0</v>
      </c>
      <c r="AU423" s="4">
        <f t="shared" si="224"/>
        <v>0</v>
      </c>
      <c r="AV423" s="18">
        <f t="shared" si="225"/>
        <v>0</v>
      </c>
      <c r="AW423" s="105"/>
      <c r="AX423" s="103"/>
      <c r="AY423" s="107">
        <f t="shared" si="216"/>
        <v>0</v>
      </c>
      <c r="AZ423" s="7"/>
      <c r="BA423" s="7"/>
      <c r="BB423" s="7"/>
      <c r="BC423" s="7"/>
      <c r="BD423" s="7"/>
      <c r="BE423" s="7"/>
      <c r="BF423" s="7"/>
    </row>
    <row r="424" spans="1:58" x14ac:dyDescent="0.25">
      <c r="A424" s="22" t="s">
        <v>588</v>
      </c>
      <c r="B424" s="23">
        <v>34</v>
      </c>
      <c r="C424" s="22" t="s">
        <v>1926</v>
      </c>
      <c r="D424" s="48">
        <v>340780147</v>
      </c>
      <c r="E424" s="22" t="s">
        <v>1927</v>
      </c>
      <c r="F424" s="22" t="s">
        <v>1529</v>
      </c>
      <c r="I424" s="1" t="s">
        <v>408</v>
      </c>
      <c r="J424" s="33">
        <v>0</v>
      </c>
      <c r="K424" s="33">
        <f t="shared" si="217"/>
        <v>0</v>
      </c>
      <c r="L424" s="33">
        <v>0</v>
      </c>
      <c r="M424" s="33">
        <f t="shared" si="218"/>
        <v>0</v>
      </c>
      <c r="N424" s="32">
        <v>1</v>
      </c>
      <c r="O424" s="33"/>
      <c r="P424" s="33" t="str">
        <f t="shared" si="194"/>
        <v/>
      </c>
      <c r="Q424" s="36">
        <f t="shared" si="195"/>
        <v>0</v>
      </c>
      <c r="R424" s="6">
        <f t="shared" si="196"/>
        <v>0</v>
      </c>
      <c r="S424" s="6">
        <f t="shared" si="197"/>
        <v>0</v>
      </c>
      <c r="T424" s="6">
        <f t="shared" si="219"/>
        <v>0</v>
      </c>
      <c r="U424" s="6">
        <f t="shared" si="198"/>
        <v>0</v>
      </c>
      <c r="V424" s="6">
        <f t="shared" si="199"/>
        <v>0</v>
      </c>
      <c r="W424" s="6">
        <f t="shared" si="200"/>
        <v>0</v>
      </c>
      <c r="X424" s="6">
        <f t="shared" si="201"/>
        <v>0</v>
      </c>
      <c r="Y424" s="6">
        <f t="shared" si="220"/>
        <v>0</v>
      </c>
      <c r="Z424" s="6">
        <f t="shared" si="202"/>
        <v>0</v>
      </c>
      <c r="AA424" s="4">
        <f t="shared" si="203"/>
        <v>0</v>
      </c>
      <c r="AB424" s="44">
        <f t="shared" si="204"/>
        <v>0</v>
      </c>
      <c r="AC424" s="6">
        <f t="shared" si="205"/>
        <v>0</v>
      </c>
      <c r="AD424" s="4">
        <f t="shared" si="221"/>
        <v>0</v>
      </c>
      <c r="AF424" s="4">
        <f t="shared" si="206"/>
        <v>0</v>
      </c>
      <c r="AG424" s="4">
        <f t="shared" si="207"/>
        <v>0</v>
      </c>
      <c r="AH424" s="4">
        <f t="shared" si="222"/>
        <v>0</v>
      </c>
      <c r="AI424" s="4">
        <f t="shared" si="208"/>
        <v>0</v>
      </c>
      <c r="AJ424" s="4">
        <f t="shared" si="209"/>
        <v>0</v>
      </c>
      <c r="AK424" s="4">
        <f t="shared" si="210"/>
        <v>0</v>
      </c>
      <c r="AL424" s="4">
        <f t="shared" si="211"/>
        <v>0</v>
      </c>
      <c r="AM424" s="4">
        <f t="shared" si="212"/>
        <v>0</v>
      </c>
      <c r="AN424" s="4">
        <f t="shared" si="213"/>
        <v>0</v>
      </c>
      <c r="AO424" s="4">
        <f t="shared" si="214"/>
        <v>0</v>
      </c>
      <c r="AP424" s="4">
        <v>0</v>
      </c>
      <c r="AQ424" s="4">
        <v>0</v>
      </c>
      <c r="AR424" s="4">
        <f t="shared" si="215"/>
        <v>0</v>
      </c>
      <c r="AS424" s="4">
        <f t="shared" si="223"/>
        <v>0</v>
      </c>
      <c r="AT424" s="4">
        <v>0</v>
      </c>
      <c r="AU424" s="4">
        <f t="shared" si="224"/>
        <v>0</v>
      </c>
      <c r="AV424" s="18">
        <f t="shared" si="225"/>
        <v>0</v>
      </c>
      <c r="AW424" s="105"/>
      <c r="AX424" s="103"/>
      <c r="AY424" s="107">
        <f t="shared" si="216"/>
        <v>0</v>
      </c>
      <c r="AZ424" s="7"/>
      <c r="BA424" s="7"/>
      <c r="BB424" s="7"/>
      <c r="BC424" s="7"/>
      <c r="BD424" s="7"/>
      <c r="BE424" s="7"/>
      <c r="BF424" s="7"/>
    </row>
    <row r="425" spans="1:58" x14ac:dyDescent="0.25">
      <c r="A425" s="22" t="s">
        <v>588</v>
      </c>
      <c r="B425" s="23">
        <v>34</v>
      </c>
      <c r="C425" s="22" t="s">
        <v>1928</v>
      </c>
      <c r="D425" s="48">
        <v>340780154</v>
      </c>
      <c r="E425" s="22" t="s">
        <v>1929</v>
      </c>
      <c r="F425" s="22" t="s">
        <v>1529</v>
      </c>
      <c r="I425" s="1" t="s">
        <v>407</v>
      </c>
      <c r="J425" s="33">
        <v>0</v>
      </c>
      <c r="K425" s="33">
        <f t="shared" si="217"/>
        <v>0</v>
      </c>
      <c r="L425" s="33">
        <v>0</v>
      </c>
      <c r="M425" s="33">
        <f t="shared" si="218"/>
        <v>0</v>
      </c>
      <c r="N425" s="32">
        <v>1</v>
      </c>
      <c r="O425" s="33"/>
      <c r="P425" s="33" t="str">
        <f t="shared" si="194"/>
        <v/>
      </c>
      <c r="Q425" s="36">
        <f t="shared" si="195"/>
        <v>0</v>
      </c>
      <c r="R425" s="6">
        <f t="shared" si="196"/>
        <v>0</v>
      </c>
      <c r="S425" s="6">
        <f t="shared" si="197"/>
        <v>0</v>
      </c>
      <c r="T425" s="6">
        <f t="shared" si="219"/>
        <v>0</v>
      </c>
      <c r="U425" s="6">
        <f t="shared" si="198"/>
        <v>0</v>
      </c>
      <c r="V425" s="6">
        <f t="shared" si="199"/>
        <v>0</v>
      </c>
      <c r="W425" s="6">
        <f t="shared" si="200"/>
        <v>0</v>
      </c>
      <c r="X425" s="6">
        <f t="shared" si="201"/>
        <v>0</v>
      </c>
      <c r="Y425" s="6">
        <f t="shared" si="220"/>
        <v>0</v>
      </c>
      <c r="Z425" s="6">
        <f t="shared" si="202"/>
        <v>0</v>
      </c>
      <c r="AA425" s="4">
        <f t="shared" si="203"/>
        <v>0</v>
      </c>
      <c r="AB425" s="44">
        <f t="shared" si="204"/>
        <v>0</v>
      </c>
      <c r="AC425" s="6">
        <f t="shared" si="205"/>
        <v>0</v>
      </c>
      <c r="AD425" s="4">
        <f t="shared" si="221"/>
        <v>0</v>
      </c>
      <c r="AF425" s="4">
        <f t="shared" si="206"/>
        <v>0</v>
      </c>
      <c r="AG425" s="4">
        <f t="shared" si="207"/>
        <v>0</v>
      </c>
      <c r="AH425" s="4">
        <f t="shared" si="222"/>
        <v>0</v>
      </c>
      <c r="AI425" s="4">
        <f t="shared" si="208"/>
        <v>0</v>
      </c>
      <c r="AJ425" s="4">
        <f t="shared" si="209"/>
        <v>0</v>
      </c>
      <c r="AK425" s="4">
        <f t="shared" si="210"/>
        <v>0</v>
      </c>
      <c r="AL425" s="4">
        <f t="shared" si="211"/>
        <v>0</v>
      </c>
      <c r="AM425" s="4">
        <f t="shared" si="212"/>
        <v>0</v>
      </c>
      <c r="AN425" s="4">
        <f t="shared" si="213"/>
        <v>0</v>
      </c>
      <c r="AO425" s="4">
        <f t="shared" si="214"/>
        <v>0</v>
      </c>
      <c r="AP425" s="4">
        <v>0</v>
      </c>
      <c r="AQ425" s="4">
        <v>0</v>
      </c>
      <c r="AR425" s="4">
        <f t="shared" si="215"/>
        <v>0</v>
      </c>
      <c r="AS425" s="4">
        <f t="shared" si="223"/>
        <v>0</v>
      </c>
      <c r="AT425" s="4">
        <v>0</v>
      </c>
      <c r="AU425" s="4">
        <f t="shared" si="224"/>
        <v>0</v>
      </c>
      <c r="AV425" s="18">
        <f t="shared" si="225"/>
        <v>0</v>
      </c>
      <c r="AW425" s="105"/>
      <c r="AX425" s="103"/>
      <c r="AY425" s="107">
        <f t="shared" si="216"/>
        <v>0</v>
      </c>
      <c r="AZ425" s="7"/>
      <c r="BA425" s="7"/>
      <c r="BB425" s="7"/>
      <c r="BC425" s="7"/>
      <c r="BD425" s="7"/>
      <c r="BE425" s="7"/>
      <c r="BF425" s="7"/>
    </row>
    <row r="426" spans="1:58" x14ac:dyDescent="0.25">
      <c r="A426" s="22" t="s">
        <v>588</v>
      </c>
      <c r="B426" s="23">
        <v>34</v>
      </c>
      <c r="C426" s="22" t="s">
        <v>1930</v>
      </c>
      <c r="D426" s="48">
        <v>340780436</v>
      </c>
      <c r="E426" s="22" t="s">
        <v>972</v>
      </c>
      <c r="F426" s="22" t="s">
        <v>1504</v>
      </c>
      <c r="I426" s="1" t="s">
        <v>401</v>
      </c>
      <c r="J426" s="33">
        <v>0</v>
      </c>
      <c r="K426" s="33">
        <f t="shared" si="217"/>
        <v>0</v>
      </c>
      <c r="L426" s="33">
        <v>1144</v>
      </c>
      <c r="M426" s="33">
        <f t="shared" si="218"/>
        <v>1</v>
      </c>
      <c r="N426" s="32">
        <v>0</v>
      </c>
      <c r="O426" s="33" t="s">
        <v>10</v>
      </c>
      <c r="P426" s="33" t="str">
        <f t="shared" si="194"/>
        <v>Faible activité</v>
      </c>
      <c r="Q426" s="36">
        <f t="shared" si="195"/>
        <v>0</v>
      </c>
      <c r="R426" s="6">
        <f t="shared" si="196"/>
        <v>0</v>
      </c>
      <c r="S426" s="6">
        <f t="shared" si="197"/>
        <v>1</v>
      </c>
      <c r="T426" s="6">
        <f t="shared" si="219"/>
        <v>1</v>
      </c>
      <c r="U426" s="6">
        <f t="shared" si="198"/>
        <v>1</v>
      </c>
      <c r="V426" s="6">
        <f t="shared" si="199"/>
        <v>0</v>
      </c>
      <c r="W426" s="6">
        <f t="shared" si="200"/>
        <v>0</v>
      </c>
      <c r="X426" s="6">
        <f t="shared" si="201"/>
        <v>1</v>
      </c>
      <c r="Y426" s="6">
        <f t="shared" si="220"/>
        <v>1</v>
      </c>
      <c r="Z426" s="6">
        <f t="shared" si="202"/>
        <v>1</v>
      </c>
      <c r="AA426" s="4">
        <f t="shared" si="203"/>
        <v>1</v>
      </c>
      <c r="AB426" s="44">
        <f t="shared" si="204"/>
        <v>1</v>
      </c>
      <c r="AC426" s="6">
        <f t="shared" si="205"/>
        <v>0.125</v>
      </c>
      <c r="AD426" s="4">
        <f t="shared" si="221"/>
        <v>0</v>
      </c>
      <c r="AF426" s="4">
        <f t="shared" si="206"/>
        <v>-50000</v>
      </c>
      <c r="AG426" s="4">
        <f t="shared" si="207"/>
        <v>0</v>
      </c>
      <c r="AH426" s="4">
        <f t="shared" si="222"/>
        <v>-50000</v>
      </c>
      <c r="AI426" s="4">
        <f t="shared" si="208"/>
        <v>660000</v>
      </c>
      <c r="AJ426" s="4">
        <f t="shared" si="209"/>
        <v>296645.40000000002</v>
      </c>
      <c r="AK426" s="4">
        <f t="shared" si="210"/>
        <v>273849.59999999998</v>
      </c>
      <c r="AL426" s="4">
        <f t="shared" si="211"/>
        <v>42000</v>
      </c>
      <c r="AM426" s="4">
        <f t="shared" si="212"/>
        <v>8969.5249999999996</v>
      </c>
      <c r="AN426" s="4">
        <f t="shared" si="213"/>
        <v>13520</v>
      </c>
      <c r="AO426" s="4">
        <f t="shared" si="214"/>
        <v>0</v>
      </c>
      <c r="AP426" s="4">
        <v>0</v>
      </c>
      <c r="AQ426" s="4">
        <v>0</v>
      </c>
      <c r="AR426" s="4">
        <f t="shared" si="215"/>
        <v>0</v>
      </c>
      <c r="AS426" s="4">
        <f t="shared" si="223"/>
        <v>1294984.5249999999</v>
      </c>
      <c r="AT426" s="4">
        <v>0</v>
      </c>
      <c r="AU426" s="4">
        <f t="shared" si="224"/>
        <v>1294984.5249999999</v>
      </c>
      <c r="AV426" s="18">
        <f t="shared" si="225"/>
        <v>1</v>
      </c>
      <c r="AW426" s="105"/>
      <c r="AX426" s="103"/>
      <c r="AY426" s="107">
        <f t="shared" si="216"/>
        <v>1294984.5249999999</v>
      </c>
      <c r="AZ426" s="7"/>
      <c r="BA426" s="7"/>
      <c r="BB426" s="7"/>
      <c r="BC426" s="7"/>
      <c r="BD426" s="7"/>
      <c r="BE426" s="7"/>
      <c r="BF426" s="7"/>
    </row>
    <row r="427" spans="1:58" x14ac:dyDescent="0.25">
      <c r="A427" s="22" t="s">
        <v>588</v>
      </c>
      <c r="B427" s="23">
        <v>34</v>
      </c>
      <c r="C427" s="22" t="s">
        <v>1931</v>
      </c>
      <c r="D427" s="48">
        <v>340780634</v>
      </c>
      <c r="E427" s="22" t="s">
        <v>1932</v>
      </c>
      <c r="F427" s="22" t="s">
        <v>1529</v>
      </c>
      <c r="I427" s="1" t="s">
        <v>406</v>
      </c>
      <c r="J427" s="33">
        <v>0</v>
      </c>
      <c r="K427" s="33">
        <f t="shared" si="217"/>
        <v>0</v>
      </c>
      <c r="L427" s="33">
        <v>0</v>
      </c>
      <c r="M427" s="33">
        <f t="shared" si="218"/>
        <v>0</v>
      </c>
      <c r="N427" s="32">
        <v>1</v>
      </c>
      <c r="O427" s="33"/>
      <c r="P427" s="33" t="str">
        <f t="shared" si="194"/>
        <v/>
      </c>
      <c r="Q427" s="36">
        <f t="shared" si="195"/>
        <v>0</v>
      </c>
      <c r="R427" s="6">
        <f t="shared" si="196"/>
        <v>0</v>
      </c>
      <c r="S427" s="6">
        <f t="shared" si="197"/>
        <v>0</v>
      </c>
      <c r="T427" s="6">
        <f t="shared" si="219"/>
        <v>0</v>
      </c>
      <c r="U427" s="6">
        <f t="shared" si="198"/>
        <v>0</v>
      </c>
      <c r="V427" s="6">
        <f t="shared" si="199"/>
        <v>0</v>
      </c>
      <c r="W427" s="6">
        <f t="shared" si="200"/>
        <v>0</v>
      </c>
      <c r="X427" s="6">
        <f t="shared" si="201"/>
        <v>0</v>
      </c>
      <c r="Y427" s="6">
        <f t="shared" si="220"/>
        <v>0</v>
      </c>
      <c r="Z427" s="6">
        <f t="shared" si="202"/>
        <v>0</v>
      </c>
      <c r="AA427" s="4">
        <f t="shared" si="203"/>
        <v>0</v>
      </c>
      <c r="AB427" s="44">
        <f t="shared" si="204"/>
        <v>0</v>
      </c>
      <c r="AC427" s="6">
        <f t="shared" si="205"/>
        <v>0</v>
      </c>
      <c r="AD427" s="4">
        <f t="shared" si="221"/>
        <v>0</v>
      </c>
      <c r="AF427" s="4">
        <f t="shared" si="206"/>
        <v>0</v>
      </c>
      <c r="AG427" s="4">
        <f t="shared" si="207"/>
        <v>0</v>
      </c>
      <c r="AH427" s="4">
        <f t="shared" si="222"/>
        <v>0</v>
      </c>
      <c r="AI427" s="4">
        <f t="shared" si="208"/>
        <v>0</v>
      </c>
      <c r="AJ427" s="4">
        <f t="shared" si="209"/>
        <v>0</v>
      </c>
      <c r="AK427" s="4">
        <f t="shared" si="210"/>
        <v>0</v>
      </c>
      <c r="AL427" s="4">
        <f t="shared" si="211"/>
        <v>0</v>
      </c>
      <c r="AM427" s="4">
        <f t="shared" si="212"/>
        <v>0</v>
      </c>
      <c r="AN427" s="4">
        <f t="shared" si="213"/>
        <v>0</v>
      </c>
      <c r="AO427" s="4">
        <f t="shared" si="214"/>
        <v>0</v>
      </c>
      <c r="AP427" s="4">
        <v>0</v>
      </c>
      <c r="AQ427" s="4">
        <v>0</v>
      </c>
      <c r="AR427" s="4">
        <f t="shared" si="215"/>
        <v>0</v>
      </c>
      <c r="AS427" s="4">
        <f t="shared" si="223"/>
        <v>0</v>
      </c>
      <c r="AT427" s="4">
        <v>0</v>
      </c>
      <c r="AU427" s="4">
        <f t="shared" si="224"/>
        <v>0</v>
      </c>
      <c r="AV427" s="18">
        <f t="shared" si="225"/>
        <v>0</v>
      </c>
      <c r="AW427" s="105"/>
      <c r="AX427" s="103"/>
      <c r="AY427" s="107">
        <f t="shared" si="216"/>
        <v>0</v>
      </c>
      <c r="AZ427" s="7"/>
      <c r="BA427" s="7"/>
      <c r="BB427" s="7"/>
      <c r="BC427" s="7"/>
      <c r="BD427" s="7"/>
      <c r="BE427" s="7"/>
      <c r="BF427" s="7"/>
    </row>
    <row r="428" spans="1:58" x14ac:dyDescent="0.25">
      <c r="A428" s="22" t="s">
        <v>588</v>
      </c>
      <c r="B428" s="23">
        <v>34</v>
      </c>
      <c r="C428" s="22" t="s">
        <v>663</v>
      </c>
      <c r="D428" s="48">
        <v>340780642</v>
      </c>
      <c r="E428" s="22" t="s">
        <v>1933</v>
      </c>
      <c r="F428" s="22" t="s">
        <v>1559</v>
      </c>
      <c r="I428" s="1" t="s">
        <v>398</v>
      </c>
      <c r="J428" s="33">
        <v>9792</v>
      </c>
      <c r="K428" s="33">
        <f t="shared" si="217"/>
        <v>7353.7929202585838</v>
      </c>
      <c r="L428" s="33">
        <v>0</v>
      </c>
      <c r="M428" s="33">
        <f t="shared" si="218"/>
        <v>1</v>
      </c>
      <c r="N428" s="32">
        <v>0</v>
      </c>
      <c r="O428" s="33" t="s">
        <v>16</v>
      </c>
      <c r="P428" s="33" t="str">
        <f t="shared" si="194"/>
        <v>Faible activité</v>
      </c>
      <c r="Q428" s="36">
        <f t="shared" si="195"/>
        <v>1</v>
      </c>
      <c r="R428" s="6">
        <f t="shared" si="196"/>
        <v>0</v>
      </c>
      <c r="S428" s="6">
        <f t="shared" si="197"/>
        <v>0</v>
      </c>
      <c r="T428" s="6">
        <f t="shared" si="219"/>
        <v>0</v>
      </c>
      <c r="U428" s="6">
        <f t="shared" si="198"/>
        <v>1</v>
      </c>
      <c r="V428" s="6">
        <f t="shared" si="199"/>
        <v>1.3114285714285714</v>
      </c>
      <c r="W428" s="6">
        <f t="shared" si="200"/>
        <v>0</v>
      </c>
      <c r="X428" s="6">
        <f t="shared" si="201"/>
        <v>0</v>
      </c>
      <c r="Y428" s="6">
        <f t="shared" si="220"/>
        <v>0</v>
      </c>
      <c r="Z428" s="6">
        <f t="shared" si="202"/>
        <v>1.3114285714285714</v>
      </c>
      <c r="AA428" s="4">
        <f t="shared" si="203"/>
        <v>0</v>
      </c>
      <c r="AB428" s="44">
        <f t="shared" si="204"/>
        <v>0</v>
      </c>
      <c r="AC428" s="6">
        <f t="shared" si="205"/>
        <v>0</v>
      </c>
      <c r="AD428" s="4">
        <f t="shared" si="221"/>
        <v>0</v>
      </c>
      <c r="AF428" s="4">
        <f t="shared" si="206"/>
        <v>0</v>
      </c>
      <c r="AG428" s="4">
        <f t="shared" si="207"/>
        <v>0</v>
      </c>
      <c r="AH428" s="4">
        <f t="shared" si="222"/>
        <v>0</v>
      </c>
      <c r="AI428" s="4">
        <f t="shared" si="208"/>
        <v>0</v>
      </c>
      <c r="AJ428" s="4">
        <f t="shared" si="209"/>
        <v>0</v>
      </c>
      <c r="AK428" s="4">
        <f t="shared" si="210"/>
        <v>0</v>
      </c>
      <c r="AL428" s="4">
        <f t="shared" si="211"/>
        <v>0</v>
      </c>
      <c r="AM428" s="4">
        <f t="shared" si="212"/>
        <v>0</v>
      </c>
      <c r="AN428" s="4">
        <f t="shared" si="213"/>
        <v>0</v>
      </c>
      <c r="AO428" s="4">
        <f t="shared" si="214"/>
        <v>0</v>
      </c>
      <c r="AP428" s="4">
        <v>0</v>
      </c>
      <c r="AQ428" s="4">
        <v>0</v>
      </c>
      <c r="AR428" s="4">
        <f t="shared" si="215"/>
        <v>0</v>
      </c>
      <c r="AS428" s="4">
        <f t="shared" si="223"/>
        <v>0</v>
      </c>
      <c r="AT428" s="4">
        <v>0</v>
      </c>
      <c r="AU428" s="4">
        <f t="shared" si="224"/>
        <v>0</v>
      </c>
      <c r="AV428" s="18">
        <f t="shared" si="225"/>
        <v>0</v>
      </c>
      <c r="AW428" s="105"/>
      <c r="AX428" s="103"/>
      <c r="AY428" s="107">
        <f t="shared" si="216"/>
        <v>0</v>
      </c>
      <c r="AZ428" s="7"/>
      <c r="BA428" s="7"/>
      <c r="BB428" s="7"/>
      <c r="BC428" s="7"/>
      <c r="BD428" s="7"/>
      <c r="BE428" s="7"/>
      <c r="BF428" s="7"/>
    </row>
    <row r="429" spans="1:58" x14ac:dyDescent="0.25">
      <c r="A429" s="22" t="s">
        <v>588</v>
      </c>
      <c r="B429" s="23">
        <v>34</v>
      </c>
      <c r="C429" s="22" t="s">
        <v>1934</v>
      </c>
      <c r="D429" s="48">
        <v>340780667</v>
      </c>
      <c r="E429" s="22" t="s">
        <v>1935</v>
      </c>
      <c r="F429" s="22" t="s">
        <v>1529</v>
      </c>
      <c r="I429" s="1" t="s">
        <v>405</v>
      </c>
      <c r="J429" s="33">
        <v>0</v>
      </c>
      <c r="K429" s="33">
        <f t="shared" si="217"/>
        <v>0</v>
      </c>
      <c r="L429" s="33">
        <v>0</v>
      </c>
      <c r="M429" s="33">
        <f t="shared" si="218"/>
        <v>0</v>
      </c>
      <c r="N429" s="32">
        <v>1</v>
      </c>
      <c r="O429" s="33"/>
      <c r="P429" s="33" t="str">
        <f t="shared" si="194"/>
        <v/>
      </c>
      <c r="Q429" s="36">
        <f t="shared" si="195"/>
        <v>0</v>
      </c>
      <c r="R429" s="6">
        <f t="shared" si="196"/>
        <v>0</v>
      </c>
      <c r="S429" s="6">
        <f t="shared" si="197"/>
        <v>0</v>
      </c>
      <c r="T429" s="6">
        <f t="shared" si="219"/>
        <v>0</v>
      </c>
      <c r="U429" s="6">
        <f t="shared" si="198"/>
        <v>0</v>
      </c>
      <c r="V429" s="6">
        <f t="shared" si="199"/>
        <v>0</v>
      </c>
      <c r="W429" s="6">
        <f t="shared" si="200"/>
        <v>0</v>
      </c>
      <c r="X429" s="6">
        <f t="shared" si="201"/>
        <v>0</v>
      </c>
      <c r="Y429" s="6">
        <f t="shared" si="220"/>
        <v>0</v>
      </c>
      <c r="Z429" s="6">
        <f t="shared" si="202"/>
        <v>0</v>
      </c>
      <c r="AA429" s="4">
        <f t="shared" si="203"/>
        <v>0</v>
      </c>
      <c r="AB429" s="44">
        <f t="shared" si="204"/>
        <v>0</v>
      </c>
      <c r="AC429" s="6">
        <f t="shared" si="205"/>
        <v>0</v>
      </c>
      <c r="AD429" s="4">
        <f t="shared" si="221"/>
        <v>0</v>
      </c>
      <c r="AF429" s="4">
        <f t="shared" si="206"/>
        <v>0</v>
      </c>
      <c r="AG429" s="4">
        <f t="shared" si="207"/>
        <v>0</v>
      </c>
      <c r="AH429" s="4">
        <f t="shared" si="222"/>
        <v>0</v>
      </c>
      <c r="AI429" s="4">
        <f t="shared" si="208"/>
        <v>0</v>
      </c>
      <c r="AJ429" s="4">
        <f t="shared" si="209"/>
        <v>0</v>
      </c>
      <c r="AK429" s="4">
        <f t="shared" si="210"/>
        <v>0</v>
      </c>
      <c r="AL429" s="4">
        <f t="shared" si="211"/>
        <v>0</v>
      </c>
      <c r="AM429" s="4">
        <f t="shared" si="212"/>
        <v>0</v>
      </c>
      <c r="AN429" s="4">
        <f t="shared" si="213"/>
        <v>0</v>
      </c>
      <c r="AO429" s="4">
        <f t="shared" si="214"/>
        <v>0</v>
      </c>
      <c r="AP429" s="4">
        <v>0</v>
      </c>
      <c r="AQ429" s="4">
        <v>0</v>
      </c>
      <c r="AR429" s="4">
        <f t="shared" si="215"/>
        <v>0</v>
      </c>
      <c r="AS429" s="4">
        <f t="shared" si="223"/>
        <v>0</v>
      </c>
      <c r="AT429" s="4">
        <v>0</v>
      </c>
      <c r="AU429" s="4">
        <f t="shared" si="224"/>
        <v>0</v>
      </c>
      <c r="AV429" s="18">
        <f t="shared" si="225"/>
        <v>0</v>
      </c>
      <c r="AW429" s="105"/>
      <c r="AX429" s="103"/>
      <c r="AY429" s="107">
        <f t="shared" si="216"/>
        <v>0</v>
      </c>
      <c r="AZ429" s="7"/>
      <c r="BA429" s="7"/>
      <c r="BB429" s="7"/>
      <c r="BC429" s="7"/>
      <c r="BD429" s="7"/>
      <c r="BE429" s="7"/>
      <c r="BF429" s="7"/>
    </row>
    <row r="430" spans="1:58" ht="15.75" thickBot="1" x14ac:dyDescent="0.3">
      <c r="A430" s="22" t="s">
        <v>588</v>
      </c>
      <c r="B430" s="23">
        <v>34</v>
      </c>
      <c r="C430" s="22" t="s">
        <v>1936</v>
      </c>
      <c r="D430" s="48">
        <v>340780683</v>
      </c>
      <c r="E430" s="22" t="s">
        <v>1937</v>
      </c>
      <c r="F430" s="22" t="s">
        <v>1529</v>
      </c>
      <c r="I430" s="1" t="s">
        <v>404</v>
      </c>
      <c r="J430" s="33">
        <v>0</v>
      </c>
      <c r="K430" s="33">
        <f t="shared" si="217"/>
        <v>0</v>
      </c>
      <c r="L430" s="33">
        <v>0</v>
      </c>
      <c r="M430" s="33">
        <f t="shared" si="218"/>
        <v>0</v>
      </c>
      <c r="N430" s="32">
        <v>1</v>
      </c>
      <c r="O430" s="33"/>
      <c r="P430" s="33" t="str">
        <f t="shared" si="194"/>
        <v/>
      </c>
      <c r="Q430" s="36">
        <f t="shared" si="195"/>
        <v>0</v>
      </c>
      <c r="R430" s="6">
        <f t="shared" si="196"/>
        <v>0</v>
      </c>
      <c r="S430" s="6">
        <f t="shared" si="197"/>
        <v>0</v>
      </c>
      <c r="T430" s="6">
        <f t="shared" si="219"/>
        <v>0</v>
      </c>
      <c r="U430" s="6">
        <f t="shared" si="198"/>
        <v>0</v>
      </c>
      <c r="V430" s="6">
        <f t="shared" si="199"/>
        <v>0</v>
      </c>
      <c r="W430" s="6">
        <f t="shared" si="200"/>
        <v>0</v>
      </c>
      <c r="X430" s="6">
        <f t="shared" si="201"/>
        <v>0</v>
      </c>
      <c r="Y430" s="6">
        <f t="shared" si="220"/>
        <v>0</v>
      </c>
      <c r="Z430" s="6">
        <f t="shared" si="202"/>
        <v>0</v>
      </c>
      <c r="AA430" s="4">
        <f t="shared" si="203"/>
        <v>0</v>
      </c>
      <c r="AB430" s="44">
        <f t="shared" si="204"/>
        <v>0</v>
      </c>
      <c r="AC430" s="6">
        <f t="shared" si="205"/>
        <v>0</v>
      </c>
      <c r="AD430" s="4">
        <f t="shared" si="221"/>
        <v>0</v>
      </c>
      <c r="AF430" s="4">
        <f t="shared" si="206"/>
        <v>0</v>
      </c>
      <c r="AG430" s="4">
        <f t="shared" si="207"/>
        <v>0</v>
      </c>
      <c r="AH430" s="4">
        <f t="shared" si="222"/>
        <v>0</v>
      </c>
      <c r="AI430" s="4">
        <f t="shared" si="208"/>
        <v>0</v>
      </c>
      <c r="AJ430" s="4">
        <f t="shared" si="209"/>
        <v>0</v>
      </c>
      <c r="AK430" s="4">
        <f t="shared" si="210"/>
        <v>0</v>
      </c>
      <c r="AL430" s="4">
        <f t="shared" si="211"/>
        <v>0</v>
      </c>
      <c r="AM430" s="4">
        <f t="shared" si="212"/>
        <v>0</v>
      </c>
      <c r="AN430" s="4">
        <f t="shared" si="213"/>
        <v>0</v>
      </c>
      <c r="AO430" s="4">
        <f t="shared" si="214"/>
        <v>0</v>
      </c>
      <c r="AP430" s="4">
        <v>0</v>
      </c>
      <c r="AQ430" s="4">
        <v>0</v>
      </c>
      <c r="AR430" s="4">
        <f t="shared" si="215"/>
        <v>0</v>
      </c>
      <c r="AS430" s="4">
        <f t="shared" si="223"/>
        <v>0</v>
      </c>
      <c r="AT430" s="4">
        <v>0</v>
      </c>
      <c r="AU430" s="4">
        <f t="shared" si="224"/>
        <v>0</v>
      </c>
      <c r="AV430" s="18">
        <f t="shared" si="225"/>
        <v>0</v>
      </c>
      <c r="AW430" s="105"/>
      <c r="AX430" s="103"/>
      <c r="AY430" s="107">
        <f t="shared" si="216"/>
        <v>0</v>
      </c>
      <c r="AZ430" s="7"/>
      <c r="BA430" s="7"/>
      <c r="BB430" s="7"/>
      <c r="BC430" s="7"/>
      <c r="BD430" s="7"/>
      <c r="BE430" s="7"/>
      <c r="BF430" s="7"/>
    </row>
    <row r="431" spans="1:58" ht="15.75" thickBot="1" x14ac:dyDescent="0.3">
      <c r="A431" s="22" t="s">
        <v>588</v>
      </c>
      <c r="B431" s="23">
        <v>34</v>
      </c>
      <c r="C431" s="22" t="s">
        <v>1938</v>
      </c>
      <c r="D431" s="48">
        <v>340780717</v>
      </c>
      <c r="E431" s="22" t="s">
        <v>1939</v>
      </c>
      <c r="F431" s="22" t="s">
        <v>1529</v>
      </c>
      <c r="I431" s="41">
        <v>340780477</v>
      </c>
      <c r="J431" s="33">
        <v>0</v>
      </c>
      <c r="K431" s="33">
        <f t="shared" si="217"/>
        <v>0</v>
      </c>
      <c r="L431" s="33">
        <v>575</v>
      </c>
      <c r="M431" s="33">
        <f t="shared" si="218"/>
        <v>1</v>
      </c>
      <c r="N431" s="32">
        <v>1</v>
      </c>
      <c r="O431" s="32" t="s">
        <v>10</v>
      </c>
      <c r="P431" s="33" t="str">
        <f t="shared" si="194"/>
        <v>Faible activité</v>
      </c>
      <c r="Q431" s="36">
        <f t="shared" si="195"/>
        <v>0</v>
      </c>
      <c r="R431" s="6">
        <f t="shared" si="196"/>
        <v>0</v>
      </c>
      <c r="S431" s="6">
        <f t="shared" si="197"/>
        <v>1</v>
      </c>
      <c r="T431" s="6">
        <f t="shared" si="219"/>
        <v>1</v>
      </c>
      <c r="U431" s="6">
        <f t="shared" si="198"/>
        <v>1</v>
      </c>
      <c r="V431" s="6">
        <f t="shared" si="199"/>
        <v>0</v>
      </c>
      <c r="W431" s="6">
        <f t="shared" si="200"/>
        <v>0</v>
      </c>
      <c r="X431" s="6">
        <f t="shared" si="201"/>
        <v>1</v>
      </c>
      <c r="Y431" s="6">
        <f t="shared" si="220"/>
        <v>1</v>
      </c>
      <c r="Z431" s="6">
        <f t="shared" si="202"/>
        <v>1</v>
      </c>
      <c r="AA431" s="4">
        <f t="shared" si="203"/>
        <v>1</v>
      </c>
      <c r="AB431" s="44">
        <f t="shared" si="204"/>
        <v>1</v>
      </c>
      <c r="AC431" s="6">
        <f t="shared" si="205"/>
        <v>0.125</v>
      </c>
      <c r="AD431" s="4">
        <f t="shared" si="221"/>
        <v>0</v>
      </c>
      <c r="AF431" s="4">
        <f t="shared" si="206"/>
        <v>-50000</v>
      </c>
      <c r="AG431" s="4">
        <f t="shared" si="207"/>
        <v>0</v>
      </c>
      <c r="AH431" s="4">
        <f t="shared" si="222"/>
        <v>-50000</v>
      </c>
      <c r="AI431" s="4">
        <f t="shared" si="208"/>
        <v>660000</v>
      </c>
      <c r="AJ431" s="4">
        <f t="shared" si="209"/>
        <v>296645.40000000002</v>
      </c>
      <c r="AK431" s="4">
        <f t="shared" si="210"/>
        <v>273849.59999999998</v>
      </c>
      <c r="AL431" s="4">
        <f t="shared" si="211"/>
        <v>42000</v>
      </c>
      <c r="AM431" s="4">
        <f t="shared" si="212"/>
        <v>8969.5249999999996</v>
      </c>
      <c r="AN431" s="4">
        <f t="shared" si="213"/>
        <v>6795.454545454546</v>
      </c>
      <c r="AO431" s="4">
        <f t="shared" si="214"/>
        <v>0</v>
      </c>
      <c r="AP431" s="4">
        <v>0</v>
      </c>
      <c r="AQ431" s="4">
        <v>0</v>
      </c>
      <c r="AR431" s="4">
        <f t="shared" si="215"/>
        <v>0</v>
      </c>
      <c r="AS431" s="4">
        <f t="shared" si="223"/>
        <v>1288259.9795454545</v>
      </c>
      <c r="AT431" s="4">
        <v>0</v>
      </c>
      <c r="AU431" s="4">
        <f t="shared" si="224"/>
        <v>1288259.9795454545</v>
      </c>
      <c r="AV431" s="18">
        <f t="shared" si="225"/>
        <v>1</v>
      </c>
      <c r="AW431" s="105"/>
      <c r="AX431" s="103"/>
      <c r="AY431" s="107">
        <f t="shared" si="216"/>
        <v>1288259.9795454545</v>
      </c>
      <c r="AZ431" s="7"/>
      <c r="BA431" s="7"/>
      <c r="BB431" s="7"/>
      <c r="BC431" s="7"/>
      <c r="BD431" s="7"/>
      <c r="BE431" s="7"/>
      <c r="BF431" s="7"/>
    </row>
    <row r="432" spans="1:58" x14ac:dyDescent="0.25">
      <c r="A432" s="22" t="s">
        <v>588</v>
      </c>
      <c r="B432" s="23">
        <v>34</v>
      </c>
      <c r="C432" s="22" t="s">
        <v>1940</v>
      </c>
      <c r="D432" s="48">
        <v>340780725</v>
      </c>
      <c r="E432" s="22" t="s">
        <v>1941</v>
      </c>
      <c r="F432" s="22" t="s">
        <v>1529</v>
      </c>
      <c r="I432" s="1" t="s">
        <v>403</v>
      </c>
      <c r="J432" s="33">
        <v>0</v>
      </c>
      <c r="K432" s="33">
        <f t="shared" si="217"/>
        <v>0</v>
      </c>
      <c r="L432" s="33">
        <v>0</v>
      </c>
      <c r="M432" s="33">
        <f t="shared" si="218"/>
        <v>0</v>
      </c>
      <c r="N432" s="32">
        <v>1</v>
      </c>
      <c r="O432" s="33"/>
      <c r="P432" s="33" t="str">
        <f t="shared" si="194"/>
        <v/>
      </c>
      <c r="Q432" s="36">
        <f t="shared" si="195"/>
        <v>0</v>
      </c>
      <c r="R432" s="6">
        <f t="shared" si="196"/>
        <v>0</v>
      </c>
      <c r="S432" s="6">
        <f t="shared" si="197"/>
        <v>0</v>
      </c>
      <c r="T432" s="6">
        <f t="shared" si="219"/>
        <v>0</v>
      </c>
      <c r="U432" s="6">
        <f t="shared" si="198"/>
        <v>0</v>
      </c>
      <c r="V432" s="6">
        <f t="shared" si="199"/>
        <v>0</v>
      </c>
      <c r="W432" s="6">
        <f t="shared" si="200"/>
        <v>0</v>
      </c>
      <c r="X432" s="6">
        <f t="shared" si="201"/>
        <v>0</v>
      </c>
      <c r="Y432" s="6">
        <f t="shared" si="220"/>
        <v>0</v>
      </c>
      <c r="Z432" s="6">
        <f t="shared" si="202"/>
        <v>0</v>
      </c>
      <c r="AA432" s="4">
        <f t="shared" si="203"/>
        <v>0</v>
      </c>
      <c r="AB432" s="44">
        <f t="shared" si="204"/>
        <v>0</v>
      </c>
      <c r="AC432" s="6">
        <f t="shared" si="205"/>
        <v>0</v>
      </c>
      <c r="AD432" s="4">
        <f t="shared" si="221"/>
        <v>0</v>
      </c>
      <c r="AF432" s="4">
        <f t="shared" si="206"/>
        <v>0</v>
      </c>
      <c r="AG432" s="4">
        <f t="shared" si="207"/>
        <v>0</v>
      </c>
      <c r="AH432" s="4">
        <f t="shared" si="222"/>
        <v>0</v>
      </c>
      <c r="AI432" s="4">
        <f t="shared" si="208"/>
        <v>0</v>
      </c>
      <c r="AJ432" s="4">
        <f t="shared" si="209"/>
        <v>0</v>
      </c>
      <c r="AK432" s="4">
        <f t="shared" si="210"/>
        <v>0</v>
      </c>
      <c r="AL432" s="4">
        <f t="shared" si="211"/>
        <v>0</v>
      </c>
      <c r="AM432" s="4">
        <f t="shared" si="212"/>
        <v>0</v>
      </c>
      <c r="AN432" s="4">
        <f t="shared" si="213"/>
        <v>0</v>
      </c>
      <c r="AO432" s="4">
        <f t="shared" si="214"/>
        <v>0</v>
      </c>
      <c r="AP432" s="4">
        <v>0</v>
      </c>
      <c r="AQ432" s="4">
        <v>0</v>
      </c>
      <c r="AR432" s="4">
        <f t="shared" si="215"/>
        <v>0</v>
      </c>
      <c r="AS432" s="4">
        <f t="shared" si="223"/>
        <v>0</v>
      </c>
      <c r="AT432" s="4">
        <v>0</v>
      </c>
      <c r="AU432" s="4">
        <f t="shared" si="224"/>
        <v>0</v>
      </c>
      <c r="AV432" s="18">
        <f t="shared" si="225"/>
        <v>0</v>
      </c>
      <c r="AW432" s="105"/>
      <c r="AX432" s="103"/>
      <c r="AY432" s="107">
        <f t="shared" si="216"/>
        <v>0</v>
      </c>
      <c r="AZ432" s="7"/>
      <c r="BA432" s="7"/>
      <c r="BB432" s="7"/>
      <c r="BC432" s="7"/>
      <c r="BD432" s="7"/>
      <c r="BE432" s="7"/>
      <c r="BF432" s="7"/>
    </row>
    <row r="433" spans="1:58" x14ac:dyDescent="0.25">
      <c r="A433" s="22" t="s">
        <v>588</v>
      </c>
      <c r="B433" s="23">
        <v>34</v>
      </c>
      <c r="C433" s="22" t="s">
        <v>1942</v>
      </c>
      <c r="D433" s="48">
        <v>340782085</v>
      </c>
      <c r="E433" s="22" t="s">
        <v>975</v>
      </c>
      <c r="F433" s="22" t="s">
        <v>1504</v>
      </c>
      <c r="I433" s="1" t="s">
        <v>1510</v>
      </c>
      <c r="J433" s="33">
        <v>0</v>
      </c>
      <c r="K433" s="33">
        <f t="shared" si="217"/>
        <v>0</v>
      </c>
      <c r="L433" s="33">
        <v>0</v>
      </c>
      <c r="M433" s="33">
        <f t="shared" si="218"/>
        <v>0</v>
      </c>
      <c r="N433" s="5">
        <v>0</v>
      </c>
      <c r="O433" s="1" t="s">
        <v>1510</v>
      </c>
      <c r="P433" s="33" t="str">
        <f t="shared" si="194"/>
        <v/>
      </c>
      <c r="Q433" s="36">
        <f t="shared" si="195"/>
        <v>0</v>
      </c>
      <c r="R433" s="6">
        <f t="shared" si="196"/>
        <v>0</v>
      </c>
      <c r="S433" s="6">
        <f t="shared" si="197"/>
        <v>0</v>
      </c>
      <c r="T433" s="6">
        <f t="shared" si="219"/>
        <v>0</v>
      </c>
      <c r="U433" s="6">
        <f t="shared" si="198"/>
        <v>0</v>
      </c>
      <c r="V433" s="6">
        <f t="shared" si="199"/>
        <v>0</v>
      </c>
      <c r="W433" s="6">
        <f t="shared" si="200"/>
        <v>0</v>
      </c>
      <c r="X433" s="6">
        <f t="shared" si="201"/>
        <v>0</v>
      </c>
      <c r="Y433" s="6">
        <f t="shared" si="220"/>
        <v>0</v>
      </c>
      <c r="Z433" s="6">
        <f t="shared" si="202"/>
        <v>0</v>
      </c>
      <c r="AA433" s="4">
        <f t="shared" si="203"/>
        <v>0</v>
      </c>
      <c r="AB433" s="44">
        <f t="shared" si="204"/>
        <v>0</v>
      </c>
      <c r="AC433" s="6">
        <f t="shared" si="205"/>
        <v>0</v>
      </c>
      <c r="AD433" s="4">
        <f t="shared" si="221"/>
        <v>0</v>
      </c>
      <c r="AF433" s="4">
        <f t="shared" si="206"/>
        <v>0</v>
      </c>
      <c r="AG433" s="4">
        <f t="shared" si="207"/>
        <v>0</v>
      </c>
      <c r="AH433" s="4">
        <f t="shared" si="222"/>
        <v>0</v>
      </c>
      <c r="AI433" s="4">
        <f t="shared" si="208"/>
        <v>0</v>
      </c>
      <c r="AJ433" s="4">
        <f t="shared" si="209"/>
        <v>0</v>
      </c>
      <c r="AK433" s="4">
        <f t="shared" si="210"/>
        <v>0</v>
      </c>
      <c r="AL433" s="4">
        <f t="shared" si="211"/>
        <v>0</v>
      </c>
      <c r="AM433" s="4">
        <f t="shared" si="212"/>
        <v>0</v>
      </c>
      <c r="AN433" s="4">
        <f t="shared" si="213"/>
        <v>0</v>
      </c>
      <c r="AO433" s="4">
        <f t="shared" si="214"/>
        <v>0</v>
      </c>
      <c r="AP433" s="4">
        <v>0</v>
      </c>
      <c r="AQ433" s="4">
        <v>0</v>
      </c>
      <c r="AR433" s="4">
        <f t="shared" si="215"/>
        <v>0</v>
      </c>
      <c r="AS433" s="4">
        <f t="shared" si="223"/>
        <v>0</v>
      </c>
      <c r="AT433" s="4">
        <v>0</v>
      </c>
      <c r="AU433" s="4">
        <f t="shared" si="224"/>
        <v>0</v>
      </c>
      <c r="AV433" s="18">
        <f t="shared" si="225"/>
        <v>0</v>
      </c>
      <c r="AW433" s="105"/>
      <c r="AX433" s="103"/>
      <c r="AY433" s="107">
        <f t="shared" si="216"/>
        <v>0</v>
      </c>
      <c r="AZ433" s="7"/>
      <c r="BA433" s="7"/>
      <c r="BB433" s="7"/>
      <c r="BC433" s="7"/>
      <c r="BD433" s="7"/>
      <c r="BE433" s="7"/>
      <c r="BF433" s="7"/>
    </row>
    <row r="434" spans="1:58" x14ac:dyDescent="0.25">
      <c r="A434" s="22" t="s">
        <v>588</v>
      </c>
      <c r="B434" s="23">
        <v>34</v>
      </c>
      <c r="C434" s="22" t="s">
        <v>1943</v>
      </c>
      <c r="D434" s="48">
        <v>340785161</v>
      </c>
      <c r="E434" s="22" t="s">
        <v>975</v>
      </c>
      <c r="F434" s="22" t="s">
        <v>1504</v>
      </c>
      <c r="I434" s="1" t="s">
        <v>399</v>
      </c>
      <c r="J434" s="33">
        <v>102793</v>
      </c>
      <c r="K434" s="33">
        <f t="shared" si="217"/>
        <v>77197.552660553571</v>
      </c>
      <c r="L434" s="33">
        <v>6364</v>
      </c>
      <c r="M434" s="33">
        <f t="shared" si="218"/>
        <v>1</v>
      </c>
      <c r="N434" s="32">
        <v>0</v>
      </c>
      <c r="O434" s="33" t="s">
        <v>11</v>
      </c>
      <c r="P434" s="33" t="str">
        <f t="shared" si="194"/>
        <v/>
      </c>
      <c r="Q434" s="36">
        <f t="shared" si="195"/>
        <v>6.4674404761904762</v>
      </c>
      <c r="R434" s="6">
        <f t="shared" si="196"/>
        <v>9.958179642857143</v>
      </c>
      <c r="S434" s="6">
        <f t="shared" si="197"/>
        <v>0</v>
      </c>
      <c r="T434" s="6">
        <f t="shared" si="219"/>
        <v>3.4907391666666667</v>
      </c>
      <c r="U434" s="6">
        <f t="shared" si="198"/>
        <v>9.958179642857143</v>
      </c>
      <c r="V434" s="6">
        <f t="shared" si="199"/>
        <v>13.766919642857141</v>
      </c>
      <c r="W434" s="6">
        <f t="shared" si="200"/>
        <v>16.796827380952383</v>
      </c>
      <c r="X434" s="6">
        <f t="shared" si="201"/>
        <v>0</v>
      </c>
      <c r="Y434" s="6">
        <f t="shared" si="220"/>
        <v>3.0299077380952415</v>
      </c>
      <c r="Z434" s="6">
        <f t="shared" si="202"/>
        <v>16.796827380952383</v>
      </c>
      <c r="AA434" s="4">
        <f t="shared" si="203"/>
        <v>3.3333333333333335</v>
      </c>
      <c r="AB434" s="44">
        <f t="shared" si="204"/>
        <v>4</v>
      </c>
      <c r="AC434" s="6">
        <f t="shared" si="205"/>
        <v>0.41666666666666669</v>
      </c>
      <c r="AD434" s="4">
        <f t="shared" si="221"/>
        <v>1</v>
      </c>
      <c r="AF434" s="4">
        <f t="shared" si="206"/>
        <v>0</v>
      </c>
      <c r="AG434" s="4">
        <f t="shared" si="207"/>
        <v>0</v>
      </c>
      <c r="AH434" s="4">
        <f t="shared" si="222"/>
        <v>0</v>
      </c>
      <c r="AI434" s="4">
        <f t="shared" si="208"/>
        <v>2478424.8083333336</v>
      </c>
      <c r="AJ434" s="4">
        <f t="shared" si="209"/>
        <v>898808.19293035823</v>
      </c>
      <c r="AK434" s="4">
        <f t="shared" si="210"/>
        <v>912832</v>
      </c>
      <c r="AL434" s="4">
        <f t="shared" si="211"/>
        <v>168000</v>
      </c>
      <c r="AM434" s="4">
        <f t="shared" si="212"/>
        <v>29898.416666666668</v>
      </c>
      <c r="AN434" s="4">
        <f t="shared" si="213"/>
        <v>75210.909090909088</v>
      </c>
      <c r="AO434" s="4">
        <f t="shared" si="214"/>
        <v>443188.9599999999</v>
      </c>
      <c r="AP434" s="4">
        <v>0</v>
      </c>
      <c r="AQ434" s="4">
        <v>0</v>
      </c>
      <c r="AR434" s="4">
        <f t="shared" si="215"/>
        <v>785174.43333518493</v>
      </c>
      <c r="AS434" s="4">
        <f t="shared" si="223"/>
        <v>5791537.7203564532</v>
      </c>
      <c r="AT434" s="4">
        <v>0</v>
      </c>
      <c r="AU434" s="4">
        <f t="shared" si="224"/>
        <v>5791537.7203564532</v>
      </c>
      <c r="AV434" s="18">
        <f t="shared" si="225"/>
        <v>1</v>
      </c>
      <c r="AW434" s="105"/>
      <c r="AX434" s="103"/>
      <c r="AY434" s="107">
        <f t="shared" si="216"/>
        <v>5791537.7203564532</v>
      </c>
      <c r="AZ434" s="7"/>
      <c r="BA434" s="7"/>
      <c r="BB434" s="7"/>
      <c r="BC434" s="7"/>
      <c r="BD434" s="7"/>
      <c r="BE434" s="7"/>
      <c r="BF434" s="7"/>
    </row>
    <row r="435" spans="1:58" x14ac:dyDescent="0.25">
      <c r="A435" s="22" t="s">
        <v>588</v>
      </c>
      <c r="B435" s="23">
        <v>34</v>
      </c>
      <c r="C435" s="22" t="s">
        <v>1944</v>
      </c>
      <c r="D435" s="48">
        <v>340796663</v>
      </c>
      <c r="E435" s="22" t="s">
        <v>975</v>
      </c>
      <c r="F435" s="22" t="s">
        <v>1504</v>
      </c>
      <c r="I435" s="1" t="s">
        <v>1510</v>
      </c>
      <c r="J435" s="33">
        <v>0</v>
      </c>
      <c r="K435" s="33">
        <f t="shared" si="217"/>
        <v>0</v>
      </c>
      <c r="L435" s="33">
        <v>0</v>
      </c>
      <c r="M435" s="33">
        <f t="shared" si="218"/>
        <v>0</v>
      </c>
      <c r="N435" s="5">
        <v>0</v>
      </c>
      <c r="O435" s="1" t="s">
        <v>1510</v>
      </c>
      <c r="P435" s="33" t="str">
        <f t="shared" si="194"/>
        <v/>
      </c>
      <c r="Q435" s="36">
        <f t="shared" si="195"/>
        <v>0</v>
      </c>
      <c r="R435" s="6">
        <f t="shared" si="196"/>
        <v>0</v>
      </c>
      <c r="S435" s="6">
        <f t="shared" si="197"/>
        <v>0</v>
      </c>
      <c r="T435" s="6">
        <f t="shared" si="219"/>
        <v>0</v>
      </c>
      <c r="U435" s="6">
        <f t="shared" si="198"/>
        <v>0</v>
      </c>
      <c r="V435" s="6">
        <f t="shared" si="199"/>
        <v>0</v>
      </c>
      <c r="W435" s="6">
        <f t="shared" si="200"/>
        <v>0</v>
      </c>
      <c r="X435" s="6">
        <f t="shared" si="201"/>
        <v>0</v>
      </c>
      <c r="Y435" s="6">
        <f t="shared" si="220"/>
        <v>0</v>
      </c>
      <c r="Z435" s="6">
        <f t="shared" si="202"/>
        <v>0</v>
      </c>
      <c r="AA435" s="4">
        <f t="shared" si="203"/>
        <v>0</v>
      </c>
      <c r="AB435" s="44">
        <f t="shared" si="204"/>
        <v>0</v>
      </c>
      <c r="AC435" s="6">
        <f t="shared" si="205"/>
        <v>0</v>
      </c>
      <c r="AD435" s="4">
        <f t="shared" si="221"/>
        <v>0</v>
      </c>
      <c r="AF435" s="4">
        <f t="shared" si="206"/>
        <v>0</v>
      </c>
      <c r="AG435" s="4">
        <f t="shared" si="207"/>
        <v>0</v>
      </c>
      <c r="AH435" s="4">
        <f t="shared" si="222"/>
        <v>0</v>
      </c>
      <c r="AI435" s="4">
        <f t="shared" si="208"/>
        <v>0</v>
      </c>
      <c r="AJ435" s="4">
        <f t="shared" si="209"/>
        <v>0</v>
      </c>
      <c r="AK435" s="4">
        <f t="shared" si="210"/>
        <v>0</v>
      </c>
      <c r="AL435" s="4">
        <f t="shared" si="211"/>
        <v>0</v>
      </c>
      <c r="AM435" s="4">
        <f t="shared" si="212"/>
        <v>0</v>
      </c>
      <c r="AN435" s="4">
        <f t="shared" si="213"/>
        <v>0</v>
      </c>
      <c r="AO435" s="4">
        <f t="shared" si="214"/>
        <v>0</v>
      </c>
      <c r="AP435" s="4">
        <v>0</v>
      </c>
      <c r="AQ435" s="4">
        <v>0</v>
      </c>
      <c r="AR435" s="4">
        <f t="shared" si="215"/>
        <v>0</v>
      </c>
      <c r="AS435" s="4">
        <f t="shared" si="223"/>
        <v>0</v>
      </c>
      <c r="AT435" s="4">
        <v>0</v>
      </c>
      <c r="AU435" s="4">
        <f t="shared" si="224"/>
        <v>0</v>
      </c>
      <c r="AV435" s="18">
        <f t="shared" si="225"/>
        <v>0</v>
      </c>
      <c r="AW435" s="105"/>
      <c r="AX435" s="103"/>
      <c r="AY435" s="107">
        <f t="shared" si="216"/>
        <v>0</v>
      </c>
      <c r="AZ435" s="7"/>
      <c r="BA435" s="7"/>
      <c r="BB435" s="7"/>
      <c r="BC435" s="7"/>
      <c r="BD435" s="7"/>
      <c r="BE435" s="7"/>
      <c r="BF435" s="7"/>
    </row>
    <row r="436" spans="1:58" x14ac:dyDescent="0.25">
      <c r="A436" s="22" t="s">
        <v>588</v>
      </c>
      <c r="B436" s="23">
        <v>48</v>
      </c>
      <c r="C436" s="22" t="s">
        <v>664</v>
      </c>
      <c r="D436" s="48">
        <v>480000017</v>
      </c>
      <c r="E436" s="22" t="s">
        <v>1074</v>
      </c>
      <c r="F436" s="22" t="s">
        <v>1504</v>
      </c>
      <c r="I436" s="1" t="s">
        <v>334</v>
      </c>
      <c r="J436" s="33">
        <v>18404</v>
      </c>
      <c r="K436" s="33">
        <f t="shared" si="217"/>
        <v>13821.405729619994</v>
      </c>
      <c r="L436" s="33">
        <v>1053</v>
      </c>
      <c r="M436" s="33">
        <f t="shared" si="218"/>
        <v>1</v>
      </c>
      <c r="N436" s="32">
        <v>0</v>
      </c>
      <c r="O436" s="33" t="s">
        <v>11</v>
      </c>
      <c r="P436" s="33" t="str">
        <f t="shared" si="194"/>
        <v/>
      </c>
      <c r="Q436" s="36">
        <f t="shared" si="195"/>
        <v>1.4442857142857142</v>
      </c>
      <c r="R436" s="6">
        <f t="shared" si="196"/>
        <v>2.371435773809524</v>
      </c>
      <c r="S436" s="6">
        <f t="shared" si="197"/>
        <v>0</v>
      </c>
      <c r="T436" s="6">
        <f t="shared" si="219"/>
        <v>0.9271500595238098</v>
      </c>
      <c r="U436" s="6">
        <f t="shared" si="198"/>
        <v>2.371435773809524</v>
      </c>
      <c r="V436" s="6">
        <f t="shared" si="199"/>
        <v>2.4648214285714283</v>
      </c>
      <c r="W436" s="6">
        <f t="shared" si="200"/>
        <v>3.3011964285714286</v>
      </c>
      <c r="X436" s="6">
        <f t="shared" si="201"/>
        <v>0</v>
      </c>
      <c r="Y436" s="6">
        <f t="shared" si="220"/>
        <v>0.83637500000000031</v>
      </c>
      <c r="Z436" s="6">
        <f t="shared" si="202"/>
        <v>3.3011964285714286</v>
      </c>
      <c r="AA436" s="4">
        <f t="shared" si="203"/>
        <v>1</v>
      </c>
      <c r="AB436" s="44">
        <f t="shared" si="204"/>
        <v>1</v>
      </c>
      <c r="AC436" s="6">
        <f t="shared" si="205"/>
        <v>0.125</v>
      </c>
      <c r="AD436" s="4">
        <f t="shared" si="221"/>
        <v>0</v>
      </c>
      <c r="AF436" s="4">
        <f t="shared" si="206"/>
        <v>0</v>
      </c>
      <c r="AG436" s="4">
        <f t="shared" si="207"/>
        <v>0</v>
      </c>
      <c r="AH436" s="4">
        <f t="shared" si="222"/>
        <v>0</v>
      </c>
      <c r="AI436" s="4">
        <f t="shared" si="208"/>
        <v>658276.54226190492</v>
      </c>
      <c r="AJ436" s="4">
        <f t="shared" si="209"/>
        <v>248106.79642500012</v>
      </c>
      <c r="AK436" s="4">
        <f t="shared" si="210"/>
        <v>273849.59999999998</v>
      </c>
      <c r="AL436" s="4">
        <f t="shared" si="211"/>
        <v>42000</v>
      </c>
      <c r="AM436" s="4">
        <f t="shared" si="212"/>
        <v>8969.5249999999996</v>
      </c>
      <c r="AN436" s="4">
        <f t="shared" si="213"/>
        <v>12444.545454545454</v>
      </c>
      <c r="AO436" s="4">
        <f t="shared" si="214"/>
        <v>0</v>
      </c>
      <c r="AP436" s="4">
        <v>0</v>
      </c>
      <c r="AQ436" s="4">
        <v>0</v>
      </c>
      <c r="AR436" s="4">
        <f t="shared" si="215"/>
        <v>0</v>
      </c>
      <c r="AS436" s="4">
        <f t="shared" si="223"/>
        <v>1243647.0091414503</v>
      </c>
      <c r="AT436" s="4">
        <v>0</v>
      </c>
      <c r="AU436" s="4">
        <f t="shared" si="224"/>
        <v>1243647.0091414503</v>
      </c>
      <c r="AV436" s="18">
        <f t="shared" si="225"/>
        <v>1</v>
      </c>
      <c r="AW436" s="105"/>
      <c r="AX436" s="103"/>
      <c r="AY436" s="107">
        <f t="shared" si="216"/>
        <v>1243647.0091414503</v>
      </c>
      <c r="AZ436" s="7"/>
      <c r="BA436" s="7"/>
      <c r="BB436" s="7"/>
      <c r="BC436" s="7"/>
      <c r="BD436" s="7"/>
      <c r="BE436" s="7"/>
      <c r="BF436" s="7"/>
    </row>
    <row r="437" spans="1:58" x14ac:dyDescent="0.25">
      <c r="A437" s="22" t="s">
        <v>588</v>
      </c>
      <c r="B437" s="23">
        <v>66</v>
      </c>
      <c r="C437" s="22" t="s">
        <v>1945</v>
      </c>
      <c r="D437" s="48">
        <v>660000084</v>
      </c>
      <c r="E437" s="22" t="s">
        <v>1218</v>
      </c>
      <c r="F437" s="22" t="s">
        <v>1504</v>
      </c>
      <c r="I437" s="1" t="s">
        <v>226</v>
      </c>
      <c r="J437" s="33">
        <v>73559</v>
      </c>
      <c r="K437" s="33">
        <f t="shared" si="217"/>
        <v>55242.815913123079</v>
      </c>
      <c r="L437" s="33">
        <v>6990</v>
      </c>
      <c r="M437" s="33">
        <f t="shared" si="218"/>
        <v>1</v>
      </c>
      <c r="N437" s="32">
        <v>0</v>
      </c>
      <c r="O437" s="33" t="s">
        <v>11</v>
      </c>
      <c r="P437" s="33" t="str">
        <f t="shared" si="194"/>
        <v/>
      </c>
      <c r="Q437" s="36">
        <f t="shared" si="195"/>
        <v>4.7273214285714289</v>
      </c>
      <c r="R437" s="6">
        <f t="shared" si="196"/>
        <v>8.356973809523808</v>
      </c>
      <c r="S437" s="6">
        <f t="shared" si="197"/>
        <v>0</v>
      </c>
      <c r="T437" s="6">
        <f t="shared" si="219"/>
        <v>3.6296523809523791</v>
      </c>
      <c r="U437" s="6">
        <f t="shared" si="198"/>
        <v>8.356973809523808</v>
      </c>
      <c r="V437" s="6">
        <f t="shared" si="199"/>
        <v>9.8516517857142851</v>
      </c>
      <c r="W437" s="6">
        <f t="shared" si="200"/>
        <v>13.956375</v>
      </c>
      <c r="X437" s="6">
        <f t="shared" si="201"/>
        <v>0</v>
      </c>
      <c r="Y437" s="6">
        <f t="shared" si="220"/>
        <v>4.1047232142857144</v>
      </c>
      <c r="Z437" s="6">
        <f t="shared" si="202"/>
        <v>13.956375</v>
      </c>
      <c r="AA437" s="4">
        <f t="shared" si="203"/>
        <v>3.3333333333333335</v>
      </c>
      <c r="AB437" s="44">
        <f t="shared" si="204"/>
        <v>4</v>
      </c>
      <c r="AC437" s="6">
        <f t="shared" si="205"/>
        <v>0.41666666666666669</v>
      </c>
      <c r="AD437" s="4">
        <f t="shared" si="221"/>
        <v>1</v>
      </c>
      <c r="AF437" s="4">
        <f t="shared" si="206"/>
        <v>0</v>
      </c>
      <c r="AG437" s="4">
        <f t="shared" si="207"/>
        <v>0</v>
      </c>
      <c r="AH437" s="4">
        <f t="shared" si="222"/>
        <v>0</v>
      </c>
      <c r="AI437" s="4">
        <f t="shared" si="208"/>
        <v>2577053.1904761894</v>
      </c>
      <c r="AJ437" s="4">
        <f t="shared" si="209"/>
        <v>1217647.2597910715</v>
      </c>
      <c r="AK437" s="4">
        <f t="shared" si="210"/>
        <v>912832</v>
      </c>
      <c r="AL437" s="4">
        <f t="shared" si="211"/>
        <v>168000</v>
      </c>
      <c r="AM437" s="4">
        <f t="shared" si="212"/>
        <v>29898.416666666668</v>
      </c>
      <c r="AN437" s="4">
        <f t="shared" si="213"/>
        <v>82609.090909090912</v>
      </c>
      <c r="AO437" s="4">
        <f t="shared" si="214"/>
        <v>486783.59999999992</v>
      </c>
      <c r="AP437" s="4">
        <v>0</v>
      </c>
      <c r="AQ437" s="4">
        <v>0</v>
      </c>
      <c r="AR437" s="4">
        <f t="shared" si="215"/>
        <v>862408.7506305693</v>
      </c>
      <c r="AS437" s="4">
        <f t="shared" si="223"/>
        <v>6337232.308473588</v>
      </c>
      <c r="AT437" s="4">
        <v>0</v>
      </c>
      <c r="AU437" s="4">
        <f t="shared" si="224"/>
        <v>6337232.308473588</v>
      </c>
      <c r="AV437" s="18">
        <f t="shared" si="225"/>
        <v>1</v>
      </c>
      <c r="AW437" s="105"/>
      <c r="AX437" s="103"/>
      <c r="AY437" s="107">
        <f t="shared" si="216"/>
        <v>6337232.308473588</v>
      </c>
      <c r="AZ437" s="7"/>
      <c r="BA437" s="7"/>
      <c r="BB437" s="7"/>
      <c r="BC437" s="7"/>
      <c r="BD437" s="7"/>
      <c r="BE437" s="7"/>
      <c r="BF437" s="7"/>
    </row>
    <row r="438" spans="1:58" x14ac:dyDescent="0.25">
      <c r="A438" s="22" t="s">
        <v>588</v>
      </c>
      <c r="B438" s="23">
        <v>66</v>
      </c>
      <c r="C438" s="22" t="s">
        <v>1946</v>
      </c>
      <c r="D438" s="48">
        <v>660006990</v>
      </c>
      <c r="E438" s="19" t="s">
        <v>1218</v>
      </c>
      <c r="F438" s="22" t="s">
        <v>1595</v>
      </c>
      <c r="I438" s="1" t="s">
        <v>226</v>
      </c>
      <c r="J438" s="33">
        <v>0</v>
      </c>
      <c r="K438" s="33">
        <f t="shared" si="217"/>
        <v>0</v>
      </c>
      <c r="L438" s="33">
        <v>378</v>
      </c>
      <c r="M438" s="33">
        <f t="shared" si="218"/>
        <v>1</v>
      </c>
      <c r="N438" s="32">
        <v>0</v>
      </c>
      <c r="O438" s="33" t="s">
        <v>10</v>
      </c>
      <c r="P438" s="33" t="str">
        <f t="shared" si="194"/>
        <v>Faible activité</v>
      </c>
      <c r="Q438" s="36">
        <f t="shared" si="195"/>
        <v>0</v>
      </c>
      <c r="R438" s="6">
        <f t="shared" si="196"/>
        <v>0</v>
      </c>
      <c r="S438" s="6">
        <f t="shared" si="197"/>
        <v>1</v>
      </c>
      <c r="T438" s="6">
        <f t="shared" si="219"/>
        <v>1</v>
      </c>
      <c r="U438" s="6">
        <f t="shared" si="198"/>
        <v>1</v>
      </c>
      <c r="V438" s="6">
        <f t="shared" si="199"/>
        <v>0</v>
      </c>
      <c r="W438" s="6">
        <f t="shared" si="200"/>
        <v>0</v>
      </c>
      <c r="X438" s="6">
        <f t="shared" si="201"/>
        <v>1</v>
      </c>
      <c r="Y438" s="6">
        <f t="shared" si="220"/>
        <v>1</v>
      </c>
      <c r="Z438" s="6">
        <f t="shared" si="202"/>
        <v>1</v>
      </c>
      <c r="AA438" s="4">
        <f t="shared" si="203"/>
        <v>1</v>
      </c>
      <c r="AB438" s="44">
        <f t="shared" si="204"/>
        <v>1</v>
      </c>
      <c r="AC438" s="6">
        <f t="shared" si="205"/>
        <v>0.125</v>
      </c>
      <c r="AD438" s="4">
        <f t="shared" si="221"/>
        <v>0</v>
      </c>
      <c r="AF438" s="4">
        <f t="shared" si="206"/>
        <v>-50000</v>
      </c>
      <c r="AG438" s="4">
        <f t="shared" si="207"/>
        <v>0</v>
      </c>
      <c r="AH438" s="4">
        <f t="shared" si="222"/>
        <v>-50000</v>
      </c>
      <c r="AI438" s="4">
        <f t="shared" si="208"/>
        <v>660000</v>
      </c>
      <c r="AJ438" s="4">
        <f t="shared" si="209"/>
        <v>296645.40000000002</v>
      </c>
      <c r="AK438" s="4">
        <f t="shared" si="210"/>
        <v>273849.59999999998</v>
      </c>
      <c r="AL438" s="4">
        <f t="shared" si="211"/>
        <v>42000</v>
      </c>
      <c r="AM438" s="4">
        <f t="shared" si="212"/>
        <v>8969.5249999999996</v>
      </c>
      <c r="AN438" s="4">
        <f t="shared" si="213"/>
        <v>4467.272727272727</v>
      </c>
      <c r="AO438" s="4">
        <f t="shared" si="214"/>
        <v>0</v>
      </c>
      <c r="AP438" s="4">
        <v>0</v>
      </c>
      <c r="AQ438" s="4">
        <v>0</v>
      </c>
      <c r="AR438" s="4">
        <f t="shared" si="215"/>
        <v>0</v>
      </c>
      <c r="AS438" s="4">
        <f t="shared" si="223"/>
        <v>1285931.7977272726</v>
      </c>
      <c r="AT438" s="4">
        <v>0</v>
      </c>
      <c r="AU438" s="4">
        <f t="shared" si="224"/>
        <v>1285931.7977272726</v>
      </c>
      <c r="AV438" s="18">
        <f t="shared" si="225"/>
        <v>1</v>
      </c>
      <c r="AW438" s="105"/>
      <c r="AX438" s="103"/>
      <c r="AY438" s="107">
        <f t="shared" si="216"/>
        <v>1285931.7977272726</v>
      </c>
      <c r="AZ438" s="7"/>
      <c r="BA438" s="7"/>
      <c r="BB438" s="7"/>
      <c r="BC438" s="7"/>
      <c r="BD438" s="7"/>
      <c r="BE438" s="7"/>
      <c r="BF438" s="7"/>
    </row>
    <row r="439" spans="1:58" x14ac:dyDescent="0.25">
      <c r="A439" s="22" t="s">
        <v>588</v>
      </c>
      <c r="B439" s="23">
        <v>66</v>
      </c>
      <c r="C439" s="22" t="s">
        <v>1947</v>
      </c>
      <c r="D439" s="48">
        <v>660008947</v>
      </c>
      <c r="E439" s="22" t="s">
        <v>1218</v>
      </c>
      <c r="F439" s="22" t="s">
        <v>1504</v>
      </c>
      <c r="I439" s="1" t="s">
        <v>1510</v>
      </c>
      <c r="J439" s="33">
        <v>0</v>
      </c>
      <c r="K439" s="33">
        <f t="shared" si="217"/>
        <v>0</v>
      </c>
      <c r="L439" s="33">
        <v>0</v>
      </c>
      <c r="M439" s="33">
        <f t="shared" si="218"/>
        <v>0</v>
      </c>
      <c r="N439" s="5">
        <v>0</v>
      </c>
      <c r="O439" s="1" t="s">
        <v>1510</v>
      </c>
      <c r="P439" s="33" t="str">
        <f t="shared" si="194"/>
        <v/>
      </c>
      <c r="Q439" s="36">
        <f t="shared" si="195"/>
        <v>0</v>
      </c>
      <c r="R439" s="6">
        <f t="shared" si="196"/>
        <v>0</v>
      </c>
      <c r="S439" s="6">
        <f t="shared" si="197"/>
        <v>0</v>
      </c>
      <c r="T439" s="6">
        <f t="shared" si="219"/>
        <v>0</v>
      </c>
      <c r="U439" s="6">
        <f t="shared" si="198"/>
        <v>0</v>
      </c>
      <c r="V439" s="6">
        <f t="shared" si="199"/>
        <v>0</v>
      </c>
      <c r="W439" s="6">
        <f t="shared" si="200"/>
        <v>0</v>
      </c>
      <c r="X439" s="6">
        <f t="shared" si="201"/>
        <v>0</v>
      </c>
      <c r="Y439" s="6">
        <f t="shared" si="220"/>
        <v>0</v>
      </c>
      <c r="Z439" s="6">
        <f t="shared" si="202"/>
        <v>0</v>
      </c>
      <c r="AA439" s="4">
        <f t="shared" si="203"/>
        <v>0</v>
      </c>
      <c r="AB439" s="44">
        <f t="shared" si="204"/>
        <v>0</v>
      </c>
      <c r="AC439" s="6">
        <f t="shared" si="205"/>
        <v>0</v>
      </c>
      <c r="AD439" s="4">
        <f t="shared" si="221"/>
        <v>0</v>
      </c>
      <c r="AF439" s="4">
        <f t="shared" si="206"/>
        <v>0</v>
      </c>
      <c r="AG439" s="4">
        <f t="shared" si="207"/>
        <v>0</v>
      </c>
      <c r="AH439" s="4">
        <f t="shared" si="222"/>
        <v>0</v>
      </c>
      <c r="AI439" s="4">
        <f t="shared" si="208"/>
        <v>0</v>
      </c>
      <c r="AJ439" s="4">
        <f t="shared" si="209"/>
        <v>0</v>
      </c>
      <c r="AK439" s="4">
        <f t="shared" si="210"/>
        <v>0</v>
      </c>
      <c r="AL439" s="4">
        <f t="shared" si="211"/>
        <v>0</v>
      </c>
      <c r="AM439" s="4">
        <f t="shared" si="212"/>
        <v>0</v>
      </c>
      <c r="AN439" s="4">
        <f t="shared" si="213"/>
        <v>0</v>
      </c>
      <c r="AO439" s="4">
        <f t="shared" si="214"/>
        <v>0</v>
      </c>
      <c r="AP439" s="4">
        <v>0</v>
      </c>
      <c r="AQ439" s="4">
        <v>0</v>
      </c>
      <c r="AR439" s="4">
        <f t="shared" si="215"/>
        <v>0</v>
      </c>
      <c r="AS439" s="4">
        <f t="shared" si="223"/>
        <v>0</v>
      </c>
      <c r="AT439" s="4">
        <v>0</v>
      </c>
      <c r="AU439" s="4">
        <f t="shared" si="224"/>
        <v>0</v>
      </c>
      <c r="AV439" s="18">
        <f t="shared" si="225"/>
        <v>0</v>
      </c>
      <c r="AW439" s="105"/>
      <c r="AX439" s="103"/>
      <c r="AY439" s="107">
        <f t="shared" si="216"/>
        <v>0</v>
      </c>
      <c r="AZ439" s="7"/>
      <c r="BA439" s="7"/>
      <c r="BB439" s="7"/>
      <c r="BC439" s="7"/>
      <c r="BD439" s="7"/>
      <c r="BE439" s="7"/>
      <c r="BF439" s="7"/>
    </row>
    <row r="440" spans="1:58" x14ac:dyDescent="0.25">
      <c r="A440" s="22" t="s">
        <v>588</v>
      </c>
      <c r="B440" s="23">
        <v>66</v>
      </c>
      <c r="C440" s="22" t="s">
        <v>1948</v>
      </c>
      <c r="D440" s="48">
        <v>660780628</v>
      </c>
      <c r="E440" s="22" t="s">
        <v>1949</v>
      </c>
      <c r="F440" s="22" t="s">
        <v>1529</v>
      </c>
      <c r="I440" s="1" t="s">
        <v>229</v>
      </c>
      <c r="J440" s="33">
        <v>0</v>
      </c>
      <c r="K440" s="33">
        <f t="shared" si="217"/>
        <v>0</v>
      </c>
      <c r="L440" s="33">
        <v>0</v>
      </c>
      <c r="M440" s="33">
        <f t="shared" si="218"/>
        <v>0</v>
      </c>
      <c r="N440" s="32">
        <v>1</v>
      </c>
      <c r="O440" s="33"/>
      <c r="P440" s="33" t="str">
        <f t="shared" si="194"/>
        <v/>
      </c>
      <c r="Q440" s="36">
        <f t="shared" si="195"/>
        <v>0</v>
      </c>
      <c r="R440" s="6">
        <f t="shared" si="196"/>
        <v>0</v>
      </c>
      <c r="S440" s="6">
        <f t="shared" si="197"/>
        <v>0</v>
      </c>
      <c r="T440" s="6">
        <f t="shared" si="219"/>
        <v>0</v>
      </c>
      <c r="U440" s="6">
        <f t="shared" si="198"/>
        <v>0</v>
      </c>
      <c r="V440" s="6">
        <f t="shared" si="199"/>
        <v>0</v>
      </c>
      <c r="W440" s="6">
        <f t="shared" si="200"/>
        <v>0</v>
      </c>
      <c r="X440" s="6">
        <f t="shared" si="201"/>
        <v>0</v>
      </c>
      <c r="Y440" s="6">
        <f t="shared" si="220"/>
        <v>0</v>
      </c>
      <c r="Z440" s="6">
        <f t="shared" si="202"/>
        <v>0</v>
      </c>
      <c r="AA440" s="4">
        <f t="shared" si="203"/>
        <v>0</v>
      </c>
      <c r="AB440" s="44">
        <f t="shared" si="204"/>
        <v>0</v>
      </c>
      <c r="AC440" s="6">
        <f t="shared" si="205"/>
        <v>0</v>
      </c>
      <c r="AD440" s="4">
        <f t="shared" si="221"/>
        <v>0</v>
      </c>
      <c r="AF440" s="4">
        <f t="shared" si="206"/>
        <v>0</v>
      </c>
      <c r="AG440" s="4">
        <f t="shared" si="207"/>
        <v>0</v>
      </c>
      <c r="AH440" s="4">
        <f t="shared" si="222"/>
        <v>0</v>
      </c>
      <c r="AI440" s="4">
        <f t="shared" si="208"/>
        <v>0</v>
      </c>
      <c r="AJ440" s="4">
        <f t="shared" si="209"/>
        <v>0</v>
      </c>
      <c r="AK440" s="4">
        <f t="shared" si="210"/>
        <v>0</v>
      </c>
      <c r="AL440" s="4">
        <f t="shared" si="211"/>
        <v>0</v>
      </c>
      <c r="AM440" s="4">
        <f t="shared" si="212"/>
        <v>0</v>
      </c>
      <c r="AN440" s="4">
        <f t="shared" si="213"/>
        <v>0</v>
      </c>
      <c r="AO440" s="4">
        <f t="shared" si="214"/>
        <v>0</v>
      </c>
      <c r="AP440" s="4">
        <v>0</v>
      </c>
      <c r="AQ440" s="4">
        <v>0</v>
      </c>
      <c r="AR440" s="4">
        <f t="shared" si="215"/>
        <v>0</v>
      </c>
      <c r="AS440" s="4">
        <f t="shared" si="223"/>
        <v>0</v>
      </c>
      <c r="AT440" s="4">
        <v>0</v>
      </c>
      <c r="AU440" s="4">
        <f t="shared" si="224"/>
        <v>0</v>
      </c>
      <c r="AV440" s="18">
        <f t="shared" si="225"/>
        <v>0</v>
      </c>
      <c r="AW440" s="105"/>
      <c r="AX440" s="103"/>
      <c r="AY440" s="107">
        <f t="shared" si="216"/>
        <v>0</v>
      </c>
      <c r="AZ440" s="7"/>
      <c r="BA440" s="7"/>
      <c r="BB440" s="7"/>
      <c r="BC440" s="7"/>
      <c r="BD440" s="7"/>
      <c r="BE440" s="7"/>
      <c r="BF440" s="7"/>
    </row>
    <row r="441" spans="1:58" x14ac:dyDescent="0.25">
      <c r="A441" s="22" t="s">
        <v>588</v>
      </c>
      <c r="B441" s="23">
        <v>66</v>
      </c>
      <c r="C441" s="22" t="s">
        <v>1950</v>
      </c>
      <c r="D441" s="48">
        <v>660780776</v>
      </c>
      <c r="E441" s="22" t="s">
        <v>1951</v>
      </c>
      <c r="F441" s="22" t="s">
        <v>1529</v>
      </c>
      <c r="I441" s="1" t="s">
        <v>228</v>
      </c>
      <c r="J441" s="33">
        <v>0</v>
      </c>
      <c r="K441" s="33">
        <f t="shared" si="217"/>
        <v>0</v>
      </c>
      <c r="L441" s="33">
        <v>0</v>
      </c>
      <c r="M441" s="33">
        <f t="shared" si="218"/>
        <v>0</v>
      </c>
      <c r="N441" s="32">
        <v>1</v>
      </c>
      <c r="O441" s="33"/>
      <c r="P441" s="33" t="str">
        <f t="shared" si="194"/>
        <v/>
      </c>
      <c r="Q441" s="36">
        <f t="shared" si="195"/>
        <v>0</v>
      </c>
      <c r="R441" s="6">
        <f t="shared" si="196"/>
        <v>0</v>
      </c>
      <c r="S441" s="6">
        <f t="shared" si="197"/>
        <v>0</v>
      </c>
      <c r="T441" s="6">
        <f t="shared" si="219"/>
        <v>0</v>
      </c>
      <c r="U441" s="6">
        <f t="shared" si="198"/>
        <v>0</v>
      </c>
      <c r="V441" s="6">
        <f t="shared" si="199"/>
        <v>0</v>
      </c>
      <c r="W441" s="6">
        <f t="shared" si="200"/>
        <v>0</v>
      </c>
      <c r="X441" s="6">
        <f t="shared" si="201"/>
        <v>0</v>
      </c>
      <c r="Y441" s="6">
        <f t="shared" si="220"/>
        <v>0</v>
      </c>
      <c r="Z441" s="6">
        <f t="shared" si="202"/>
        <v>0</v>
      </c>
      <c r="AA441" s="4">
        <f t="shared" si="203"/>
        <v>0</v>
      </c>
      <c r="AB441" s="44">
        <f t="shared" si="204"/>
        <v>0</v>
      </c>
      <c r="AC441" s="6">
        <f t="shared" si="205"/>
        <v>0</v>
      </c>
      <c r="AD441" s="4">
        <f t="shared" si="221"/>
        <v>0</v>
      </c>
      <c r="AF441" s="4">
        <f t="shared" si="206"/>
        <v>0</v>
      </c>
      <c r="AG441" s="4">
        <f t="shared" si="207"/>
        <v>0</v>
      </c>
      <c r="AH441" s="4">
        <f t="shared" si="222"/>
        <v>0</v>
      </c>
      <c r="AI441" s="4">
        <f t="shared" si="208"/>
        <v>0</v>
      </c>
      <c r="AJ441" s="4">
        <f t="shared" si="209"/>
        <v>0</v>
      </c>
      <c r="AK441" s="4">
        <f t="shared" si="210"/>
        <v>0</v>
      </c>
      <c r="AL441" s="4">
        <f t="shared" si="211"/>
        <v>0</v>
      </c>
      <c r="AM441" s="4">
        <f t="shared" si="212"/>
        <v>0</v>
      </c>
      <c r="AN441" s="4">
        <f t="shared" si="213"/>
        <v>0</v>
      </c>
      <c r="AO441" s="4">
        <f t="shared" si="214"/>
        <v>0</v>
      </c>
      <c r="AP441" s="4">
        <v>0</v>
      </c>
      <c r="AQ441" s="4">
        <v>0</v>
      </c>
      <c r="AR441" s="4">
        <f t="shared" si="215"/>
        <v>0</v>
      </c>
      <c r="AS441" s="4">
        <f t="shared" si="223"/>
        <v>0</v>
      </c>
      <c r="AT441" s="4">
        <v>0</v>
      </c>
      <c r="AU441" s="4">
        <f t="shared" si="224"/>
        <v>0</v>
      </c>
      <c r="AV441" s="18">
        <f t="shared" si="225"/>
        <v>0</v>
      </c>
      <c r="AW441" s="105"/>
      <c r="AX441" s="103"/>
      <c r="AY441" s="107">
        <f t="shared" si="216"/>
        <v>0</v>
      </c>
      <c r="AZ441" s="7"/>
      <c r="BA441" s="7"/>
      <c r="BB441" s="7"/>
      <c r="BC441" s="7"/>
      <c r="BD441" s="7"/>
      <c r="BE441" s="7"/>
      <c r="BF441" s="7"/>
    </row>
    <row r="442" spans="1:58" x14ac:dyDescent="0.25">
      <c r="A442" s="22" t="s">
        <v>588</v>
      </c>
      <c r="B442" s="23">
        <v>66</v>
      </c>
      <c r="C442" s="22" t="s">
        <v>1952</v>
      </c>
      <c r="D442" s="48">
        <v>660780784</v>
      </c>
      <c r="E442" s="22" t="s">
        <v>1953</v>
      </c>
      <c r="F442" s="22" t="s">
        <v>1529</v>
      </c>
      <c r="I442" s="1" t="s">
        <v>227</v>
      </c>
      <c r="J442" s="33">
        <v>0</v>
      </c>
      <c r="K442" s="33">
        <f t="shared" si="217"/>
        <v>0</v>
      </c>
      <c r="L442" s="33">
        <v>0</v>
      </c>
      <c r="M442" s="33">
        <f t="shared" si="218"/>
        <v>0</v>
      </c>
      <c r="N442" s="32">
        <v>1</v>
      </c>
      <c r="O442" s="33"/>
      <c r="P442" s="33" t="str">
        <f t="shared" si="194"/>
        <v/>
      </c>
      <c r="Q442" s="36">
        <f t="shared" si="195"/>
        <v>0</v>
      </c>
      <c r="R442" s="6">
        <f t="shared" si="196"/>
        <v>0</v>
      </c>
      <c r="S442" s="6">
        <f t="shared" si="197"/>
        <v>0</v>
      </c>
      <c r="T442" s="6">
        <f t="shared" si="219"/>
        <v>0</v>
      </c>
      <c r="U442" s="6">
        <f t="shared" si="198"/>
        <v>0</v>
      </c>
      <c r="V442" s="6">
        <f t="shared" si="199"/>
        <v>0</v>
      </c>
      <c r="W442" s="6">
        <f t="shared" si="200"/>
        <v>0</v>
      </c>
      <c r="X442" s="6">
        <f t="shared" si="201"/>
        <v>0</v>
      </c>
      <c r="Y442" s="6">
        <f t="shared" si="220"/>
        <v>0</v>
      </c>
      <c r="Z442" s="6">
        <f t="shared" si="202"/>
        <v>0</v>
      </c>
      <c r="AA442" s="4">
        <f t="shared" si="203"/>
        <v>0</v>
      </c>
      <c r="AB442" s="44">
        <f t="shared" si="204"/>
        <v>0</v>
      </c>
      <c r="AC442" s="6">
        <f t="shared" si="205"/>
        <v>0</v>
      </c>
      <c r="AD442" s="4">
        <f t="shared" si="221"/>
        <v>0</v>
      </c>
      <c r="AF442" s="4">
        <f t="shared" si="206"/>
        <v>0</v>
      </c>
      <c r="AG442" s="4">
        <f t="shared" si="207"/>
        <v>0</v>
      </c>
      <c r="AH442" s="4">
        <f t="shared" si="222"/>
        <v>0</v>
      </c>
      <c r="AI442" s="4">
        <f t="shared" si="208"/>
        <v>0</v>
      </c>
      <c r="AJ442" s="4">
        <f t="shared" si="209"/>
        <v>0</v>
      </c>
      <c r="AK442" s="4">
        <f t="shared" si="210"/>
        <v>0</v>
      </c>
      <c r="AL442" s="4">
        <f t="shared" si="211"/>
        <v>0</v>
      </c>
      <c r="AM442" s="4">
        <f t="shared" si="212"/>
        <v>0</v>
      </c>
      <c r="AN442" s="4">
        <f t="shared" si="213"/>
        <v>0</v>
      </c>
      <c r="AO442" s="4">
        <f t="shared" si="214"/>
        <v>0</v>
      </c>
      <c r="AP442" s="4">
        <v>0</v>
      </c>
      <c r="AQ442" s="4">
        <v>0</v>
      </c>
      <c r="AR442" s="4">
        <f t="shared" si="215"/>
        <v>0</v>
      </c>
      <c r="AS442" s="4">
        <f t="shared" si="223"/>
        <v>0</v>
      </c>
      <c r="AT442" s="4">
        <v>0</v>
      </c>
      <c r="AU442" s="4">
        <f t="shared" si="224"/>
        <v>0</v>
      </c>
      <c r="AV442" s="18">
        <f t="shared" si="225"/>
        <v>0</v>
      </c>
      <c r="AW442" s="105"/>
      <c r="AX442" s="103"/>
      <c r="AY442" s="107">
        <f t="shared" si="216"/>
        <v>0</v>
      </c>
      <c r="AZ442" s="7"/>
      <c r="BA442" s="7"/>
      <c r="BB442" s="7"/>
      <c r="BC442" s="7"/>
      <c r="BD442" s="7"/>
      <c r="BE442" s="7"/>
      <c r="BF442" s="7"/>
    </row>
    <row r="443" spans="1:58" x14ac:dyDescent="0.25">
      <c r="A443" s="22" t="s">
        <v>588</v>
      </c>
      <c r="B443" s="23">
        <v>66</v>
      </c>
      <c r="C443" s="22" t="s">
        <v>1954</v>
      </c>
      <c r="D443" s="48">
        <v>660790387</v>
      </c>
      <c r="E443" s="22" t="s">
        <v>1955</v>
      </c>
      <c r="F443" s="22" t="s">
        <v>1529</v>
      </c>
      <c r="I443" s="1" t="s">
        <v>225</v>
      </c>
      <c r="J443" s="33">
        <v>0</v>
      </c>
      <c r="K443" s="33">
        <f t="shared" si="217"/>
        <v>0</v>
      </c>
      <c r="L443" s="33">
        <v>0</v>
      </c>
      <c r="M443" s="33">
        <f t="shared" si="218"/>
        <v>0</v>
      </c>
      <c r="N443" s="32">
        <v>1</v>
      </c>
      <c r="O443" s="33"/>
      <c r="P443" s="33" t="str">
        <f t="shared" si="194"/>
        <v/>
      </c>
      <c r="Q443" s="36">
        <f t="shared" si="195"/>
        <v>0</v>
      </c>
      <c r="R443" s="6">
        <f t="shared" si="196"/>
        <v>0</v>
      </c>
      <c r="S443" s="6">
        <f t="shared" si="197"/>
        <v>0</v>
      </c>
      <c r="T443" s="6">
        <f t="shared" si="219"/>
        <v>0</v>
      </c>
      <c r="U443" s="6">
        <f t="shared" si="198"/>
        <v>0</v>
      </c>
      <c r="V443" s="6">
        <f t="shared" si="199"/>
        <v>0</v>
      </c>
      <c r="W443" s="6">
        <f t="shared" si="200"/>
        <v>0</v>
      </c>
      <c r="X443" s="6">
        <f t="shared" si="201"/>
        <v>0</v>
      </c>
      <c r="Y443" s="6">
        <f t="shared" si="220"/>
        <v>0</v>
      </c>
      <c r="Z443" s="6">
        <f t="shared" si="202"/>
        <v>0</v>
      </c>
      <c r="AA443" s="4">
        <f t="shared" si="203"/>
        <v>0</v>
      </c>
      <c r="AB443" s="44">
        <f t="shared" si="204"/>
        <v>0</v>
      </c>
      <c r="AC443" s="6">
        <f t="shared" si="205"/>
        <v>0</v>
      </c>
      <c r="AD443" s="4">
        <f t="shared" si="221"/>
        <v>0</v>
      </c>
      <c r="AF443" s="4">
        <f t="shared" si="206"/>
        <v>0</v>
      </c>
      <c r="AG443" s="4">
        <f t="shared" si="207"/>
        <v>0</v>
      </c>
      <c r="AH443" s="4">
        <f t="shared" si="222"/>
        <v>0</v>
      </c>
      <c r="AI443" s="4">
        <f t="shared" si="208"/>
        <v>0</v>
      </c>
      <c r="AJ443" s="4">
        <f t="shared" si="209"/>
        <v>0</v>
      </c>
      <c r="AK443" s="4">
        <f t="shared" si="210"/>
        <v>0</v>
      </c>
      <c r="AL443" s="4">
        <f t="shared" si="211"/>
        <v>0</v>
      </c>
      <c r="AM443" s="4">
        <f t="shared" si="212"/>
        <v>0</v>
      </c>
      <c r="AN443" s="4">
        <f t="shared" si="213"/>
        <v>0</v>
      </c>
      <c r="AO443" s="4">
        <f t="shared" si="214"/>
        <v>0</v>
      </c>
      <c r="AP443" s="4">
        <v>0</v>
      </c>
      <c r="AQ443" s="4">
        <v>0</v>
      </c>
      <c r="AR443" s="4">
        <f t="shared" si="215"/>
        <v>0</v>
      </c>
      <c r="AS443" s="4">
        <f t="shared" si="223"/>
        <v>0</v>
      </c>
      <c r="AT443" s="4">
        <v>0</v>
      </c>
      <c r="AU443" s="4">
        <f t="shared" si="224"/>
        <v>0</v>
      </c>
      <c r="AV443" s="18">
        <f t="shared" si="225"/>
        <v>0</v>
      </c>
      <c r="AW443" s="105"/>
      <c r="AX443" s="103"/>
      <c r="AY443" s="107">
        <f t="shared" si="216"/>
        <v>0</v>
      </c>
      <c r="AZ443" s="7"/>
      <c r="BA443" s="7"/>
      <c r="BB443" s="7"/>
      <c r="BC443" s="7"/>
      <c r="BD443" s="7"/>
      <c r="BE443" s="7"/>
      <c r="BF443" s="7"/>
    </row>
    <row r="444" spans="1:58" x14ac:dyDescent="0.25">
      <c r="A444" s="22" t="s">
        <v>599</v>
      </c>
      <c r="B444" s="23">
        <v>75</v>
      </c>
      <c r="C444" s="22" t="s">
        <v>1956</v>
      </c>
      <c r="D444" s="22">
        <v>750000481</v>
      </c>
      <c r="E444" s="22">
        <v>750110025</v>
      </c>
      <c r="F444" s="22" t="s">
        <v>1504</v>
      </c>
      <c r="I444" s="1" t="s">
        <v>170</v>
      </c>
      <c r="J444" s="33">
        <v>45574</v>
      </c>
      <c r="K444" s="33">
        <f t="shared" si="217"/>
        <v>34226.078283074421</v>
      </c>
      <c r="L444" s="33">
        <v>0</v>
      </c>
      <c r="M444" s="33">
        <f t="shared" si="218"/>
        <v>1</v>
      </c>
      <c r="N444" s="32">
        <v>0</v>
      </c>
      <c r="O444" s="33" t="s">
        <v>16</v>
      </c>
      <c r="P444" s="33" t="str">
        <f t="shared" si="194"/>
        <v/>
      </c>
      <c r="Q444" s="36">
        <f t="shared" si="195"/>
        <v>3.0615476190476194</v>
      </c>
      <c r="R444" s="6">
        <f t="shared" si="196"/>
        <v>0</v>
      </c>
      <c r="S444" s="6">
        <f t="shared" si="197"/>
        <v>0</v>
      </c>
      <c r="T444" s="6">
        <f t="shared" si="219"/>
        <v>0</v>
      </c>
      <c r="U444" s="6">
        <f t="shared" si="198"/>
        <v>3.0615476190476194</v>
      </c>
      <c r="V444" s="6">
        <f t="shared" si="199"/>
        <v>6.1036607142857138</v>
      </c>
      <c r="W444" s="6">
        <f t="shared" si="200"/>
        <v>0</v>
      </c>
      <c r="X444" s="6">
        <f t="shared" si="201"/>
        <v>0</v>
      </c>
      <c r="Y444" s="6">
        <f t="shared" si="220"/>
        <v>0</v>
      </c>
      <c r="Z444" s="6">
        <f t="shared" si="202"/>
        <v>6.1036607142857138</v>
      </c>
      <c r="AA444" s="4">
        <f t="shared" si="203"/>
        <v>0</v>
      </c>
      <c r="AB444" s="44">
        <f t="shared" si="204"/>
        <v>0</v>
      </c>
      <c r="AC444" s="6">
        <f t="shared" si="205"/>
        <v>0</v>
      </c>
      <c r="AD444" s="4">
        <f t="shared" si="221"/>
        <v>0</v>
      </c>
      <c r="AF444" s="4">
        <f t="shared" si="206"/>
        <v>0</v>
      </c>
      <c r="AG444" s="4">
        <f t="shared" si="207"/>
        <v>0</v>
      </c>
      <c r="AH444" s="4">
        <f t="shared" si="222"/>
        <v>0</v>
      </c>
      <c r="AI444" s="4">
        <f t="shared" si="208"/>
        <v>0</v>
      </c>
      <c r="AJ444" s="4">
        <f t="shared" si="209"/>
        <v>0</v>
      </c>
      <c r="AK444" s="4">
        <f t="shared" si="210"/>
        <v>0</v>
      </c>
      <c r="AL444" s="4">
        <f t="shared" si="211"/>
        <v>0</v>
      </c>
      <c r="AM444" s="4">
        <f t="shared" si="212"/>
        <v>0</v>
      </c>
      <c r="AN444" s="4">
        <f t="shared" si="213"/>
        <v>0</v>
      </c>
      <c r="AO444" s="4">
        <f t="shared" si="214"/>
        <v>0</v>
      </c>
      <c r="AP444" s="4">
        <v>0</v>
      </c>
      <c r="AQ444" s="4">
        <v>0</v>
      </c>
      <c r="AR444" s="4">
        <f t="shared" si="215"/>
        <v>0</v>
      </c>
      <c r="AS444" s="4">
        <f t="shared" si="223"/>
        <v>0</v>
      </c>
      <c r="AT444" s="4">
        <v>7.0000000000000007E-2</v>
      </c>
      <c r="AU444" s="4">
        <f t="shared" si="224"/>
        <v>0</v>
      </c>
      <c r="AV444" s="18">
        <f t="shared" si="225"/>
        <v>0</v>
      </c>
      <c r="AW444" s="105"/>
      <c r="AX444" s="103"/>
      <c r="AY444" s="107">
        <f t="shared" si="216"/>
        <v>0</v>
      </c>
      <c r="AZ444" s="7"/>
      <c r="BA444" s="7"/>
      <c r="BB444" s="7"/>
      <c r="BC444" s="7"/>
      <c r="BD444" s="7"/>
      <c r="BE444" s="7"/>
      <c r="BF444" s="7"/>
    </row>
    <row r="445" spans="1:58" x14ac:dyDescent="0.25">
      <c r="A445" s="22" t="s">
        <v>599</v>
      </c>
      <c r="B445" s="23">
        <v>75</v>
      </c>
      <c r="C445" s="22" t="s">
        <v>1957</v>
      </c>
      <c r="D445" s="22">
        <v>750000523</v>
      </c>
      <c r="E445" s="22">
        <v>750150120</v>
      </c>
      <c r="F445" s="22" t="s">
        <v>1559</v>
      </c>
      <c r="I445" s="1" t="s">
        <v>169</v>
      </c>
      <c r="J445" s="33">
        <v>38232</v>
      </c>
      <c r="K445" s="33">
        <f t="shared" si="217"/>
        <v>28712.235593068443</v>
      </c>
      <c r="L445" s="33">
        <v>0</v>
      </c>
      <c r="M445" s="33">
        <f t="shared" si="218"/>
        <v>1</v>
      </c>
      <c r="N445" s="32">
        <v>0</v>
      </c>
      <c r="O445" s="33" t="s">
        <v>16</v>
      </c>
      <c r="P445" s="33" t="str">
        <f t="shared" si="194"/>
        <v/>
      </c>
      <c r="Q445" s="36">
        <f t="shared" si="195"/>
        <v>2.6245238095238097</v>
      </c>
      <c r="R445" s="6">
        <f t="shared" si="196"/>
        <v>0</v>
      </c>
      <c r="S445" s="6">
        <f t="shared" si="197"/>
        <v>0</v>
      </c>
      <c r="T445" s="6">
        <f t="shared" si="219"/>
        <v>0</v>
      </c>
      <c r="U445" s="6">
        <f t="shared" si="198"/>
        <v>2.6245238095238097</v>
      </c>
      <c r="V445" s="6">
        <f t="shared" si="199"/>
        <v>5.1203571428571424</v>
      </c>
      <c r="W445" s="6">
        <f t="shared" si="200"/>
        <v>0</v>
      </c>
      <c r="X445" s="6">
        <f t="shared" si="201"/>
        <v>0</v>
      </c>
      <c r="Y445" s="6">
        <f t="shared" si="220"/>
        <v>0</v>
      </c>
      <c r="Z445" s="6">
        <f t="shared" si="202"/>
        <v>5.1203571428571424</v>
      </c>
      <c r="AA445" s="4">
        <f t="shared" si="203"/>
        <v>0</v>
      </c>
      <c r="AB445" s="44">
        <f t="shared" si="204"/>
        <v>0</v>
      </c>
      <c r="AC445" s="6">
        <f t="shared" si="205"/>
        <v>0</v>
      </c>
      <c r="AD445" s="4">
        <f t="shared" si="221"/>
        <v>0</v>
      </c>
      <c r="AF445" s="4">
        <f t="shared" si="206"/>
        <v>0</v>
      </c>
      <c r="AG445" s="4">
        <f t="shared" si="207"/>
        <v>0</v>
      </c>
      <c r="AH445" s="4">
        <f t="shared" si="222"/>
        <v>0</v>
      </c>
      <c r="AI445" s="4">
        <f t="shared" si="208"/>
        <v>0</v>
      </c>
      <c r="AJ445" s="4">
        <f t="shared" si="209"/>
        <v>0</v>
      </c>
      <c r="AK445" s="4">
        <f t="shared" si="210"/>
        <v>0</v>
      </c>
      <c r="AL445" s="4">
        <f t="shared" si="211"/>
        <v>0</v>
      </c>
      <c r="AM445" s="4">
        <f t="shared" si="212"/>
        <v>0</v>
      </c>
      <c r="AN445" s="4">
        <f t="shared" si="213"/>
        <v>0</v>
      </c>
      <c r="AO445" s="4">
        <f t="shared" si="214"/>
        <v>0</v>
      </c>
      <c r="AP445" s="4">
        <v>0</v>
      </c>
      <c r="AQ445" s="4">
        <v>0</v>
      </c>
      <c r="AR445" s="4">
        <f t="shared" si="215"/>
        <v>0</v>
      </c>
      <c r="AS445" s="4">
        <f t="shared" si="223"/>
        <v>0</v>
      </c>
      <c r="AT445" s="4">
        <v>7.0000000000000007E-2</v>
      </c>
      <c r="AU445" s="4">
        <f t="shared" si="224"/>
        <v>0</v>
      </c>
      <c r="AV445" s="18">
        <f t="shared" si="225"/>
        <v>0</v>
      </c>
      <c r="AW445" s="105"/>
      <c r="AX445" s="103"/>
      <c r="AY445" s="107">
        <f t="shared" si="216"/>
        <v>0</v>
      </c>
      <c r="AZ445" s="7"/>
      <c r="BA445" s="7"/>
      <c r="BB445" s="7"/>
      <c r="BC445" s="7"/>
      <c r="BD445" s="7"/>
      <c r="BE445" s="7"/>
      <c r="BF445" s="7"/>
    </row>
    <row r="446" spans="1:58" x14ac:dyDescent="0.25">
      <c r="A446" s="22" t="s">
        <v>599</v>
      </c>
      <c r="B446" s="23">
        <v>75</v>
      </c>
      <c r="C446" s="22" t="s">
        <v>1958</v>
      </c>
      <c r="D446" s="22">
        <v>750150237</v>
      </c>
      <c r="E446" s="22">
        <v>750006728</v>
      </c>
      <c r="F446" s="22" t="s">
        <v>1559</v>
      </c>
      <c r="I446" s="1" t="s">
        <v>171</v>
      </c>
      <c r="J446" s="33">
        <v>18319</v>
      </c>
      <c r="K446" s="33">
        <f t="shared" si="217"/>
        <v>13757.570721631639</v>
      </c>
      <c r="L446" s="33">
        <v>0</v>
      </c>
      <c r="M446" s="33">
        <f t="shared" si="218"/>
        <v>1</v>
      </c>
      <c r="N446" s="32">
        <v>0</v>
      </c>
      <c r="O446" s="33" t="s">
        <v>16</v>
      </c>
      <c r="P446" s="33" t="str">
        <f t="shared" si="194"/>
        <v/>
      </c>
      <c r="Q446" s="36">
        <f t="shared" si="195"/>
        <v>1.4392261904761905</v>
      </c>
      <c r="R446" s="6">
        <f t="shared" si="196"/>
        <v>0</v>
      </c>
      <c r="S446" s="6">
        <f t="shared" si="197"/>
        <v>0</v>
      </c>
      <c r="T446" s="6">
        <f t="shared" si="219"/>
        <v>0</v>
      </c>
      <c r="U446" s="6">
        <f t="shared" si="198"/>
        <v>1.4392261904761905</v>
      </c>
      <c r="V446" s="6">
        <f t="shared" si="199"/>
        <v>2.4534375000000002</v>
      </c>
      <c r="W446" s="6">
        <f t="shared" si="200"/>
        <v>0</v>
      </c>
      <c r="X446" s="6">
        <f t="shared" si="201"/>
        <v>0</v>
      </c>
      <c r="Y446" s="6">
        <f t="shared" si="220"/>
        <v>0</v>
      </c>
      <c r="Z446" s="6">
        <f t="shared" si="202"/>
        <v>2.4534375000000002</v>
      </c>
      <c r="AA446" s="4">
        <f t="shared" si="203"/>
        <v>0</v>
      </c>
      <c r="AB446" s="44">
        <f t="shared" si="204"/>
        <v>0</v>
      </c>
      <c r="AC446" s="6">
        <f t="shared" si="205"/>
        <v>0</v>
      </c>
      <c r="AD446" s="4">
        <f t="shared" si="221"/>
        <v>0</v>
      </c>
      <c r="AF446" s="4">
        <f t="shared" si="206"/>
        <v>0</v>
      </c>
      <c r="AG446" s="4">
        <f t="shared" si="207"/>
        <v>0</v>
      </c>
      <c r="AH446" s="4">
        <f t="shared" si="222"/>
        <v>0</v>
      </c>
      <c r="AI446" s="4">
        <f t="shared" si="208"/>
        <v>0</v>
      </c>
      <c r="AJ446" s="4">
        <f t="shared" si="209"/>
        <v>0</v>
      </c>
      <c r="AK446" s="4">
        <f t="shared" si="210"/>
        <v>0</v>
      </c>
      <c r="AL446" s="4">
        <f t="shared" si="211"/>
        <v>0</v>
      </c>
      <c r="AM446" s="4">
        <f t="shared" si="212"/>
        <v>0</v>
      </c>
      <c r="AN446" s="4">
        <f t="shared" si="213"/>
        <v>0</v>
      </c>
      <c r="AO446" s="4">
        <f t="shared" si="214"/>
        <v>0</v>
      </c>
      <c r="AP446" s="4">
        <v>0</v>
      </c>
      <c r="AQ446" s="4">
        <v>0</v>
      </c>
      <c r="AR446" s="4">
        <f t="shared" si="215"/>
        <v>0</v>
      </c>
      <c r="AS446" s="4">
        <f t="shared" si="223"/>
        <v>0</v>
      </c>
      <c r="AT446" s="4">
        <v>7.0000000000000007E-2</v>
      </c>
      <c r="AU446" s="4">
        <f t="shared" si="224"/>
        <v>0</v>
      </c>
      <c r="AV446" s="18">
        <f t="shared" si="225"/>
        <v>0</v>
      </c>
      <c r="AW446" s="105"/>
      <c r="AX446" s="103"/>
      <c r="AY446" s="107">
        <f t="shared" si="216"/>
        <v>0</v>
      </c>
      <c r="AZ446" s="7"/>
      <c r="BA446" s="7"/>
      <c r="BB446" s="7"/>
      <c r="BC446" s="7"/>
      <c r="BD446" s="7"/>
      <c r="BE446" s="7"/>
      <c r="BF446" s="7"/>
    </row>
    <row r="447" spans="1:58" x14ac:dyDescent="0.25">
      <c r="A447" s="27" t="s">
        <v>599</v>
      </c>
      <c r="B447" s="28">
        <v>75</v>
      </c>
      <c r="C447" s="27" t="s">
        <v>1959</v>
      </c>
      <c r="D447" s="25" t="s">
        <v>1960</v>
      </c>
      <c r="E447" s="25" t="s">
        <v>1960</v>
      </c>
      <c r="F447" s="27">
        <v>0</v>
      </c>
      <c r="G447" s="26"/>
      <c r="H447" s="26"/>
      <c r="I447" s="26" t="s">
        <v>1293</v>
      </c>
      <c r="J447" s="33">
        <v>27874</v>
      </c>
      <c r="K447" s="33">
        <f t="shared" si="217"/>
        <v>20933.376619616807</v>
      </c>
      <c r="L447" s="33">
        <v>0</v>
      </c>
      <c r="M447" s="33">
        <f t="shared" si="218"/>
        <v>1</v>
      </c>
      <c r="N447" s="32">
        <v>0</v>
      </c>
      <c r="O447" s="33" t="s">
        <v>16</v>
      </c>
      <c r="P447" s="33" t="str">
        <f t="shared" si="194"/>
        <v/>
      </c>
      <c r="Q447" s="36">
        <f t="shared" si="195"/>
        <v>2.0079761904761906</v>
      </c>
      <c r="R447" s="6">
        <f t="shared" si="196"/>
        <v>0</v>
      </c>
      <c r="S447" s="6">
        <f t="shared" si="197"/>
        <v>0</v>
      </c>
      <c r="T447" s="6">
        <f t="shared" si="219"/>
        <v>0</v>
      </c>
      <c r="U447" s="6">
        <f t="shared" si="198"/>
        <v>2.0079761904761906</v>
      </c>
      <c r="V447" s="6">
        <f t="shared" si="199"/>
        <v>3.7331249999999998</v>
      </c>
      <c r="W447" s="6">
        <f t="shared" si="200"/>
        <v>0</v>
      </c>
      <c r="X447" s="6">
        <f t="shared" si="201"/>
        <v>0</v>
      </c>
      <c r="Y447" s="6">
        <f t="shared" si="220"/>
        <v>0</v>
      </c>
      <c r="Z447" s="6">
        <f t="shared" si="202"/>
        <v>3.7331249999999998</v>
      </c>
      <c r="AA447" s="4">
        <f t="shared" si="203"/>
        <v>0</v>
      </c>
      <c r="AB447" s="44">
        <f t="shared" si="204"/>
        <v>0</v>
      </c>
      <c r="AC447" s="6">
        <f t="shared" si="205"/>
        <v>0</v>
      </c>
      <c r="AD447" s="4">
        <f t="shared" si="221"/>
        <v>0</v>
      </c>
      <c r="AF447" s="4">
        <f t="shared" si="206"/>
        <v>0</v>
      </c>
      <c r="AG447" s="4">
        <f t="shared" si="207"/>
        <v>0</v>
      </c>
      <c r="AH447" s="4">
        <f t="shared" si="222"/>
        <v>0</v>
      </c>
      <c r="AI447" s="4">
        <f t="shared" si="208"/>
        <v>0</v>
      </c>
      <c r="AJ447" s="4">
        <f t="shared" si="209"/>
        <v>0</v>
      </c>
      <c r="AK447" s="4">
        <f t="shared" si="210"/>
        <v>0</v>
      </c>
      <c r="AL447" s="4">
        <f t="shared" si="211"/>
        <v>0</v>
      </c>
      <c r="AM447" s="4">
        <f t="shared" si="212"/>
        <v>0</v>
      </c>
      <c r="AN447" s="4">
        <f t="shared" si="213"/>
        <v>0</v>
      </c>
      <c r="AO447" s="4">
        <f t="shared" si="214"/>
        <v>0</v>
      </c>
      <c r="AP447" s="4">
        <v>0</v>
      </c>
      <c r="AQ447" s="4">
        <v>0</v>
      </c>
      <c r="AR447" s="4">
        <f t="shared" si="215"/>
        <v>0</v>
      </c>
      <c r="AS447" s="4">
        <f t="shared" si="223"/>
        <v>0</v>
      </c>
      <c r="AT447" s="4">
        <v>7.0000000000000007E-2</v>
      </c>
      <c r="AU447" s="4">
        <f t="shared" si="224"/>
        <v>0</v>
      </c>
      <c r="AV447" s="18">
        <f t="shared" si="225"/>
        <v>0</v>
      </c>
      <c r="AW447" s="105"/>
      <c r="AX447" s="103"/>
      <c r="AY447" s="107">
        <f t="shared" si="216"/>
        <v>0</v>
      </c>
      <c r="AZ447" s="7"/>
      <c r="BA447" s="7"/>
      <c r="BB447" s="7"/>
      <c r="BC447" s="7"/>
      <c r="BD447" s="7"/>
      <c r="BE447" s="7"/>
      <c r="BF447" s="7"/>
    </row>
    <row r="448" spans="1:58" x14ac:dyDescent="0.25">
      <c r="A448" s="22" t="s">
        <v>599</v>
      </c>
      <c r="B448" s="23">
        <v>77</v>
      </c>
      <c r="C448" s="22" t="s">
        <v>1961</v>
      </c>
      <c r="D448" s="22">
        <v>770000131</v>
      </c>
      <c r="E448" s="22">
        <v>770110013</v>
      </c>
      <c r="F448" s="22" t="s">
        <v>1504</v>
      </c>
      <c r="I448" s="1" t="s">
        <v>145</v>
      </c>
      <c r="J448" s="33">
        <v>30187</v>
      </c>
      <c r="K448" s="33">
        <f t="shared" si="217"/>
        <v>22670.439836994065</v>
      </c>
      <c r="L448" s="33">
        <v>1059</v>
      </c>
      <c r="M448" s="33">
        <f t="shared" si="218"/>
        <v>1</v>
      </c>
      <c r="N448" s="32">
        <v>0</v>
      </c>
      <c r="O448" s="33" t="s">
        <v>11</v>
      </c>
      <c r="P448" s="33" t="str">
        <f t="shared" si="194"/>
        <v/>
      </c>
      <c r="Q448" s="36">
        <f t="shared" si="195"/>
        <v>2.1456547619047619</v>
      </c>
      <c r="R448" s="6">
        <f t="shared" si="196"/>
        <v>3.1243995833333336</v>
      </c>
      <c r="S448" s="6">
        <f t="shared" si="197"/>
        <v>0</v>
      </c>
      <c r="T448" s="6">
        <f t="shared" si="219"/>
        <v>0.97874482142857167</v>
      </c>
      <c r="U448" s="6">
        <f t="shared" si="198"/>
        <v>3.1243995833333336</v>
      </c>
      <c r="V448" s="6">
        <f t="shared" si="199"/>
        <v>4.0429017857142853</v>
      </c>
      <c r="W448" s="6">
        <f t="shared" si="200"/>
        <v>4.6382619047619045</v>
      </c>
      <c r="X448" s="6">
        <f t="shared" si="201"/>
        <v>0</v>
      </c>
      <c r="Y448" s="6">
        <f t="shared" si="220"/>
        <v>0.59536011904761921</v>
      </c>
      <c r="Z448" s="6">
        <f t="shared" si="202"/>
        <v>4.6382619047619045</v>
      </c>
      <c r="AA448" s="4">
        <f t="shared" si="203"/>
        <v>1</v>
      </c>
      <c r="AB448" s="44">
        <f t="shared" si="204"/>
        <v>1</v>
      </c>
      <c r="AC448" s="6">
        <f t="shared" si="205"/>
        <v>0.125</v>
      </c>
      <c r="AD448" s="4">
        <f t="shared" si="221"/>
        <v>0</v>
      </c>
      <c r="AF448" s="4">
        <f t="shared" si="206"/>
        <v>0</v>
      </c>
      <c r="AG448" s="4">
        <f t="shared" si="207"/>
        <v>0</v>
      </c>
      <c r="AH448" s="4">
        <f t="shared" si="222"/>
        <v>0</v>
      </c>
      <c r="AI448" s="4">
        <f t="shared" si="208"/>
        <v>694908.82321428589</v>
      </c>
      <c r="AJ448" s="4">
        <f t="shared" si="209"/>
        <v>176610.84065892865</v>
      </c>
      <c r="AK448" s="4">
        <f t="shared" si="210"/>
        <v>273849.59999999998</v>
      </c>
      <c r="AL448" s="4">
        <f t="shared" si="211"/>
        <v>42000</v>
      </c>
      <c r="AM448" s="4">
        <f t="shared" si="212"/>
        <v>8969.5249999999996</v>
      </c>
      <c r="AN448" s="4">
        <f t="shared" si="213"/>
        <v>12515.454545454546</v>
      </c>
      <c r="AO448" s="4">
        <f t="shared" si="214"/>
        <v>0</v>
      </c>
      <c r="AP448" s="4">
        <v>0</v>
      </c>
      <c r="AQ448" s="4">
        <v>0</v>
      </c>
      <c r="AR448" s="4">
        <f t="shared" si="215"/>
        <v>0</v>
      </c>
      <c r="AS448" s="4">
        <f t="shared" si="223"/>
        <v>1208854.2434186689</v>
      </c>
      <c r="AT448" s="4">
        <v>7.0000000000000007E-2</v>
      </c>
      <c r="AU448" s="4">
        <f t="shared" si="224"/>
        <v>1293474.0404579758</v>
      </c>
      <c r="AV448" s="18">
        <f t="shared" si="225"/>
        <v>1</v>
      </c>
      <c r="AW448" s="105"/>
      <c r="AX448" s="103"/>
      <c r="AY448" s="107">
        <f t="shared" si="216"/>
        <v>1293474.0404579758</v>
      </c>
      <c r="AZ448" s="7"/>
      <c r="BA448" s="7"/>
      <c r="BB448" s="7"/>
      <c r="BC448" s="7"/>
      <c r="BD448" s="7"/>
      <c r="BE448" s="7"/>
      <c r="BF448" s="7"/>
    </row>
    <row r="449" spans="1:58" x14ac:dyDescent="0.25">
      <c r="A449" s="22" t="s">
        <v>599</v>
      </c>
      <c r="B449" s="23">
        <v>77</v>
      </c>
      <c r="C449" s="22" t="s">
        <v>1962</v>
      </c>
      <c r="D449" s="22">
        <v>770000149</v>
      </c>
      <c r="E449" s="22">
        <v>770110021</v>
      </c>
      <c r="F449" s="22" t="s">
        <v>1504</v>
      </c>
      <c r="I449" s="1" t="s">
        <v>144</v>
      </c>
      <c r="J449" s="33">
        <v>36788</v>
      </c>
      <c r="K449" s="33">
        <f t="shared" si="217"/>
        <v>27627.791457360374</v>
      </c>
      <c r="L449" s="33">
        <v>1051</v>
      </c>
      <c r="M449" s="33">
        <f t="shared" si="218"/>
        <v>1</v>
      </c>
      <c r="N449" s="32">
        <v>0</v>
      </c>
      <c r="O449" s="33" t="s">
        <v>11</v>
      </c>
      <c r="P449" s="33" t="str">
        <f t="shared" si="194"/>
        <v/>
      </c>
      <c r="Q449" s="36">
        <f t="shared" si="195"/>
        <v>2.5385714285714287</v>
      </c>
      <c r="R449" s="6">
        <f t="shared" si="196"/>
        <v>3.5414885119047619</v>
      </c>
      <c r="S449" s="6">
        <f t="shared" si="197"/>
        <v>0</v>
      </c>
      <c r="T449" s="6">
        <f t="shared" si="219"/>
        <v>1.0029170833333332</v>
      </c>
      <c r="U449" s="6">
        <f t="shared" si="198"/>
        <v>3.5414885119047619</v>
      </c>
      <c r="V449" s="6">
        <f t="shared" si="199"/>
        <v>4.9269642857142859</v>
      </c>
      <c r="W449" s="6">
        <f t="shared" si="200"/>
        <v>5.3788511904761904</v>
      </c>
      <c r="X449" s="6">
        <f t="shared" si="201"/>
        <v>0</v>
      </c>
      <c r="Y449" s="6">
        <f t="shared" si="220"/>
        <v>0.45188690476190452</v>
      </c>
      <c r="Z449" s="6">
        <f t="shared" si="202"/>
        <v>5.3788511904761904</v>
      </c>
      <c r="AA449" s="4">
        <f t="shared" si="203"/>
        <v>1</v>
      </c>
      <c r="AB449" s="44">
        <f t="shared" si="204"/>
        <v>1</v>
      </c>
      <c r="AC449" s="6">
        <f t="shared" si="205"/>
        <v>0.125</v>
      </c>
      <c r="AD449" s="4">
        <f t="shared" si="221"/>
        <v>0</v>
      </c>
      <c r="AF449" s="4">
        <f t="shared" si="206"/>
        <v>0</v>
      </c>
      <c r="AG449" s="4">
        <f t="shared" si="207"/>
        <v>0</v>
      </c>
      <c r="AH449" s="4">
        <f t="shared" si="222"/>
        <v>0</v>
      </c>
      <c r="AI449" s="4">
        <f t="shared" si="208"/>
        <v>712071.12916666653</v>
      </c>
      <c r="AJ449" s="4">
        <f t="shared" si="209"/>
        <v>134050.17161785709</v>
      </c>
      <c r="AK449" s="4">
        <f t="shared" si="210"/>
        <v>273849.59999999998</v>
      </c>
      <c r="AL449" s="4">
        <f t="shared" si="211"/>
        <v>42000</v>
      </c>
      <c r="AM449" s="4">
        <f t="shared" si="212"/>
        <v>8969.5249999999996</v>
      </c>
      <c r="AN449" s="4">
        <f t="shared" si="213"/>
        <v>12420.909090909092</v>
      </c>
      <c r="AO449" s="4">
        <f t="shared" si="214"/>
        <v>0</v>
      </c>
      <c r="AP449" s="4">
        <v>0</v>
      </c>
      <c r="AQ449" s="4">
        <v>0</v>
      </c>
      <c r="AR449" s="4">
        <f t="shared" si="215"/>
        <v>0</v>
      </c>
      <c r="AS449" s="4">
        <f t="shared" si="223"/>
        <v>1183361.3348754328</v>
      </c>
      <c r="AT449" s="4">
        <v>7.0000000000000007E-2</v>
      </c>
      <c r="AU449" s="4">
        <f t="shared" si="224"/>
        <v>1266196.628316713</v>
      </c>
      <c r="AV449" s="18">
        <f t="shared" si="225"/>
        <v>1</v>
      </c>
      <c r="AW449" s="105"/>
      <c r="AX449" s="103"/>
      <c r="AY449" s="107">
        <f t="shared" si="216"/>
        <v>1266196.628316713</v>
      </c>
      <c r="AZ449" s="7"/>
      <c r="BA449" s="7"/>
      <c r="BB449" s="7"/>
      <c r="BC449" s="7"/>
      <c r="BD449" s="7"/>
      <c r="BE449" s="7"/>
      <c r="BF449" s="7"/>
    </row>
    <row r="450" spans="1:58" x14ac:dyDescent="0.25">
      <c r="A450" s="22" t="s">
        <v>599</v>
      </c>
      <c r="B450" s="23">
        <v>77</v>
      </c>
      <c r="C450" s="22" t="s">
        <v>1963</v>
      </c>
      <c r="D450" s="22">
        <v>770000156</v>
      </c>
      <c r="E450" s="22">
        <v>770110054</v>
      </c>
      <c r="F450" s="22" t="s">
        <v>1504</v>
      </c>
      <c r="I450" s="1" t="s">
        <v>143</v>
      </c>
      <c r="J450" s="33">
        <v>57083</v>
      </c>
      <c r="K450" s="33">
        <f t="shared" si="217"/>
        <v>42869.338364697789</v>
      </c>
      <c r="L450" s="33">
        <v>5208</v>
      </c>
      <c r="M450" s="33">
        <f t="shared" si="218"/>
        <v>1</v>
      </c>
      <c r="N450" s="32">
        <v>0</v>
      </c>
      <c r="O450" s="33" t="s">
        <v>11</v>
      </c>
      <c r="P450" s="33" t="str">
        <f t="shared" si="194"/>
        <v/>
      </c>
      <c r="Q450" s="36">
        <f t="shared" si="195"/>
        <v>3.746607142857143</v>
      </c>
      <c r="R450" s="6">
        <f t="shared" si="196"/>
        <v>6.5654277380952388</v>
      </c>
      <c r="S450" s="6">
        <f t="shared" si="197"/>
        <v>0</v>
      </c>
      <c r="T450" s="6">
        <f t="shared" si="219"/>
        <v>2.8188205952380958</v>
      </c>
      <c r="U450" s="6">
        <f t="shared" si="198"/>
        <v>6.5654277380952388</v>
      </c>
      <c r="V450" s="6">
        <f t="shared" si="199"/>
        <v>7.645044642857143</v>
      </c>
      <c r="W450" s="6">
        <f t="shared" si="200"/>
        <v>10.767125</v>
      </c>
      <c r="X450" s="6">
        <f t="shared" si="201"/>
        <v>0</v>
      </c>
      <c r="Y450" s="6">
        <f t="shared" si="220"/>
        <v>3.122080357142857</v>
      </c>
      <c r="Z450" s="6">
        <f t="shared" si="202"/>
        <v>10.767125</v>
      </c>
      <c r="AA450" s="4">
        <f t="shared" si="203"/>
        <v>2.666666666666667</v>
      </c>
      <c r="AB450" s="44">
        <f t="shared" si="204"/>
        <v>3</v>
      </c>
      <c r="AC450" s="6">
        <f t="shared" si="205"/>
        <v>0.33333333333333337</v>
      </c>
      <c r="AD450" s="4">
        <f t="shared" si="221"/>
        <v>1</v>
      </c>
      <c r="AF450" s="4">
        <f t="shared" si="206"/>
        <v>0</v>
      </c>
      <c r="AG450" s="4">
        <f t="shared" si="207"/>
        <v>0</v>
      </c>
      <c r="AH450" s="4">
        <f t="shared" si="222"/>
        <v>0</v>
      </c>
      <c r="AI450" s="4">
        <f t="shared" si="208"/>
        <v>2001362.622619048</v>
      </c>
      <c r="AJ450" s="4">
        <f t="shared" si="209"/>
        <v>926150.77637678571</v>
      </c>
      <c r="AK450" s="4">
        <f t="shared" si="210"/>
        <v>730265.59999999998</v>
      </c>
      <c r="AL450" s="4">
        <f t="shared" si="211"/>
        <v>126000</v>
      </c>
      <c r="AM450" s="4">
        <f t="shared" si="212"/>
        <v>23918.733333333334</v>
      </c>
      <c r="AN450" s="4">
        <f t="shared" si="213"/>
        <v>61549.090909090912</v>
      </c>
      <c r="AO450" s="4">
        <f t="shared" si="214"/>
        <v>362685.11999999994</v>
      </c>
      <c r="AP450" s="4">
        <v>0</v>
      </c>
      <c r="AQ450" s="4">
        <v>0</v>
      </c>
      <c r="AR450" s="4">
        <f t="shared" si="215"/>
        <v>642550.03909642412</v>
      </c>
      <c r="AS450" s="4">
        <f t="shared" si="223"/>
        <v>4874481.9823346818</v>
      </c>
      <c r="AT450" s="4">
        <v>7.0000000000000007E-2</v>
      </c>
      <c r="AU450" s="4">
        <f t="shared" si="224"/>
        <v>5215695.7210981101</v>
      </c>
      <c r="AV450" s="18">
        <f t="shared" si="225"/>
        <v>1</v>
      </c>
      <c r="AW450" s="105"/>
      <c r="AX450" s="103"/>
      <c r="AY450" s="107">
        <f t="shared" si="216"/>
        <v>5215695.7210981101</v>
      </c>
      <c r="AZ450" s="7"/>
      <c r="BA450" s="7"/>
      <c r="BB450" s="7"/>
      <c r="BC450" s="7"/>
      <c r="BD450" s="7"/>
      <c r="BE450" s="7"/>
      <c r="BF450" s="7"/>
    </row>
    <row r="451" spans="1:58" x14ac:dyDescent="0.25">
      <c r="A451" s="22" t="s">
        <v>599</v>
      </c>
      <c r="B451" s="23">
        <v>77</v>
      </c>
      <c r="C451" s="22" t="s">
        <v>1964</v>
      </c>
      <c r="D451" s="22">
        <v>770000164</v>
      </c>
      <c r="E451" s="22">
        <v>770110062</v>
      </c>
      <c r="F451" s="22" t="s">
        <v>1504</v>
      </c>
      <c r="I451" s="1" t="s">
        <v>142</v>
      </c>
      <c r="J451" s="33">
        <v>36876</v>
      </c>
      <c r="K451" s="33">
        <f t="shared" si="217"/>
        <v>27693.879465630671</v>
      </c>
      <c r="L451" s="33">
        <v>735</v>
      </c>
      <c r="M451" s="33">
        <f t="shared" si="218"/>
        <v>1</v>
      </c>
      <c r="N451" s="32">
        <v>0</v>
      </c>
      <c r="O451" s="33" t="s">
        <v>11</v>
      </c>
      <c r="P451" s="33" t="str">
        <f t="shared" si="194"/>
        <v/>
      </c>
      <c r="Q451" s="36">
        <f t="shared" si="195"/>
        <v>2.5438095238095237</v>
      </c>
      <c r="R451" s="6">
        <f t="shared" si="196"/>
        <v>3.4154830357142858</v>
      </c>
      <c r="S451" s="6">
        <f t="shared" si="197"/>
        <v>0</v>
      </c>
      <c r="T451" s="6">
        <f t="shared" si="219"/>
        <v>0.87167351190476206</v>
      </c>
      <c r="U451" s="6">
        <f t="shared" si="198"/>
        <v>3.4154830357142858</v>
      </c>
      <c r="V451" s="6">
        <f t="shared" si="199"/>
        <v>4.9387499999999998</v>
      </c>
      <c r="W451" s="6">
        <f t="shared" si="200"/>
        <v>5.1536845238095239</v>
      </c>
      <c r="X451" s="6">
        <f t="shared" si="201"/>
        <v>0</v>
      </c>
      <c r="Y451" s="6">
        <f t="shared" si="220"/>
        <v>0.21493452380952416</v>
      </c>
      <c r="Z451" s="6">
        <f t="shared" si="202"/>
        <v>5.1536845238095239</v>
      </c>
      <c r="AA451" s="4">
        <f t="shared" si="203"/>
        <v>1</v>
      </c>
      <c r="AB451" s="44">
        <f t="shared" si="204"/>
        <v>1</v>
      </c>
      <c r="AC451" s="6">
        <f t="shared" si="205"/>
        <v>0.125</v>
      </c>
      <c r="AD451" s="4">
        <f t="shared" si="221"/>
        <v>0</v>
      </c>
      <c r="AF451" s="4">
        <f t="shared" si="206"/>
        <v>0</v>
      </c>
      <c r="AG451" s="4">
        <f t="shared" si="207"/>
        <v>0</v>
      </c>
      <c r="AH451" s="4">
        <f t="shared" si="222"/>
        <v>0</v>
      </c>
      <c r="AI451" s="4">
        <f t="shared" si="208"/>
        <v>618888.19345238106</v>
      </c>
      <c r="AJ451" s="4">
        <f t="shared" si="209"/>
        <v>63759.337789285826</v>
      </c>
      <c r="AK451" s="4">
        <f t="shared" si="210"/>
        <v>273849.59999999998</v>
      </c>
      <c r="AL451" s="4">
        <f t="shared" si="211"/>
        <v>42000</v>
      </c>
      <c r="AM451" s="4">
        <f t="shared" si="212"/>
        <v>8969.5249999999996</v>
      </c>
      <c r="AN451" s="4">
        <f t="shared" si="213"/>
        <v>8686.363636363636</v>
      </c>
      <c r="AO451" s="4">
        <f t="shared" si="214"/>
        <v>0</v>
      </c>
      <c r="AP451" s="4">
        <v>0</v>
      </c>
      <c r="AQ451" s="4">
        <v>0</v>
      </c>
      <c r="AR451" s="4">
        <f t="shared" si="215"/>
        <v>0</v>
      </c>
      <c r="AS451" s="4">
        <f t="shared" si="223"/>
        <v>1016153.0198780305</v>
      </c>
      <c r="AT451" s="4">
        <v>7.0000000000000007E-2</v>
      </c>
      <c r="AU451" s="4">
        <f t="shared" si="224"/>
        <v>1087283.7312694928</v>
      </c>
      <c r="AV451" s="18">
        <f t="shared" si="225"/>
        <v>1</v>
      </c>
      <c r="AW451" s="105"/>
      <c r="AX451" s="103"/>
      <c r="AY451" s="107">
        <f t="shared" si="216"/>
        <v>1087283.7312694928</v>
      </c>
      <c r="AZ451" s="7"/>
      <c r="BA451" s="7"/>
      <c r="BB451" s="7"/>
      <c r="BC451" s="7"/>
      <c r="BD451" s="7"/>
      <c r="BE451" s="7"/>
      <c r="BF451" s="7"/>
    </row>
    <row r="452" spans="1:58" x14ac:dyDescent="0.25">
      <c r="A452" s="22" t="s">
        <v>599</v>
      </c>
      <c r="B452" s="23">
        <v>77</v>
      </c>
      <c r="C452" s="22" t="s">
        <v>1965</v>
      </c>
      <c r="D452" s="22">
        <v>770000172</v>
      </c>
      <c r="E452" s="22">
        <v>770110070</v>
      </c>
      <c r="F452" s="22" t="s">
        <v>1504</v>
      </c>
      <c r="I452" s="1" t="s">
        <v>141</v>
      </c>
      <c r="J452" s="33">
        <v>31198</v>
      </c>
      <c r="K452" s="33">
        <f t="shared" si="217"/>
        <v>23429.700932008505</v>
      </c>
      <c r="L452" s="33">
        <v>1260</v>
      </c>
      <c r="M452" s="33">
        <f t="shared" si="218"/>
        <v>1</v>
      </c>
      <c r="N452" s="32">
        <v>0</v>
      </c>
      <c r="O452" s="33" t="s">
        <v>11</v>
      </c>
      <c r="P452" s="33" t="str">
        <f t="shared" si="194"/>
        <v/>
      </c>
      <c r="Q452" s="36">
        <f t="shared" si="195"/>
        <v>2.2058333333333335</v>
      </c>
      <c r="R452" s="6">
        <f t="shared" si="196"/>
        <v>3.272504761904762</v>
      </c>
      <c r="S452" s="6">
        <f t="shared" si="197"/>
        <v>0</v>
      </c>
      <c r="T452" s="6">
        <f t="shared" si="219"/>
        <v>1.0666714285714285</v>
      </c>
      <c r="U452" s="6">
        <f t="shared" si="198"/>
        <v>3.272504761904762</v>
      </c>
      <c r="V452" s="6">
        <f t="shared" si="199"/>
        <v>4.1783035714285708</v>
      </c>
      <c r="W452" s="6">
        <f t="shared" si="200"/>
        <v>4.902154761904761</v>
      </c>
      <c r="X452" s="6">
        <f t="shared" si="201"/>
        <v>0</v>
      </c>
      <c r="Y452" s="6">
        <f t="shared" si="220"/>
        <v>0.72385119047619018</v>
      </c>
      <c r="Z452" s="6">
        <f t="shared" si="202"/>
        <v>4.902154761904761</v>
      </c>
      <c r="AA452" s="4">
        <f t="shared" si="203"/>
        <v>1</v>
      </c>
      <c r="AB452" s="44">
        <f t="shared" si="204"/>
        <v>1</v>
      </c>
      <c r="AC452" s="6">
        <f t="shared" si="205"/>
        <v>0.125</v>
      </c>
      <c r="AD452" s="4">
        <f t="shared" si="221"/>
        <v>0</v>
      </c>
      <c r="AF452" s="4">
        <f t="shared" si="206"/>
        <v>0</v>
      </c>
      <c r="AG452" s="4">
        <f t="shared" si="207"/>
        <v>0</v>
      </c>
      <c r="AH452" s="4">
        <f t="shared" si="222"/>
        <v>0</v>
      </c>
      <c r="AI452" s="4">
        <f t="shared" si="208"/>
        <v>757336.7142857142</v>
      </c>
      <c r="AJ452" s="4">
        <f t="shared" si="209"/>
        <v>214727.12593928564</v>
      </c>
      <c r="AK452" s="4">
        <f t="shared" si="210"/>
        <v>273849.59999999998</v>
      </c>
      <c r="AL452" s="4">
        <f t="shared" si="211"/>
        <v>42000</v>
      </c>
      <c r="AM452" s="4">
        <f t="shared" si="212"/>
        <v>8969.5249999999996</v>
      </c>
      <c r="AN452" s="4">
        <f t="shared" si="213"/>
        <v>14890.909090909092</v>
      </c>
      <c r="AO452" s="4">
        <f t="shared" si="214"/>
        <v>0</v>
      </c>
      <c r="AP452" s="4">
        <v>0</v>
      </c>
      <c r="AQ452" s="4">
        <v>0</v>
      </c>
      <c r="AR452" s="4">
        <f t="shared" si="215"/>
        <v>0</v>
      </c>
      <c r="AS452" s="4">
        <f t="shared" si="223"/>
        <v>1311773.8743159089</v>
      </c>
      <c r="AT452" s="4">
        <v>7.0000000000000007E-2</v>
      </c>
      <c r="AU452" s="4">
        <f t="shared" si="224"/>
        <v>1403598.0455180225</v>
      </c>
      <c r="AV452" s="18">
        <f t="shared" si="225"/>
        <v>1</v>
      </c>
      <c r="AW452" s="105"/>
      <c r="AX452" s="103"/>
      <c r="AY452" s="107">
        <f t="shared" si="216"/>
        <v>1403598.0455180225</v>
      </c>
      <c r="AZ452" s="7"/>
      <c r="BA452" s="7"/>
      <c r="BB452" s="7"/>
      <c r="BC452" s="7"/>
      <c r="BD452" s="7"/>
      <c r="BE452" s="7"/>
      <c r="BF452" s="7"/>
    </row>
    <row r="453" spans="1:58" x14ac:dyDescent="0.25">
      <c r="A453" s="22" t="s">
        <v>599</v>
      </c>
      <c r="B453" s="23">
        <v>77</v>
      </c>
      <c r="C453" s="22" t="s">
        <v>1966</v>
      </c>
      <c r="D453" s="22">
        <v>770000214</v>
      </c>
      <c r="E453" s="22">
        <v>770130052</v>
      </c>
      <c r="F453" s="22" t="s">
        <v>1504</v>
      </c>
      <c r="I453" s="1" t="s">
        <v>140</v>
      </c>
      <c r="J453" s="33">
        <v>17577</v>
      </c>
      <c r="K453" s="33">
        <f t="shared" si="217"/>
        <v>13200.328651897991</v>
      </c>
      <c r="L453" s="33">
        <v>817</v>
      </c>
      <c r="M453" s="33">
        <f t="shared" si="218"/>
        <v>1</v>
      </c>
      <c r="N453" s="32">
        <v>0</v>
      </c>
      <c r="O453" s="33" t="s">
        <v>11</v>
      </c>
      <c r="P453" s="33" t="str">
        <f t="shared" si="194"/>
        <v>Faible activité</v>
      </c>
      <c r="Q453" s="36">
        <f t="shared" si="195"/>
        <v>1.3950595238095238</v>
      </c>
      <c r="R453" s="6">
        <f t="shared" si="196"/>
        <v>2.2204725595238095</v>
      </c>
      <c r="S453" s="6">
        <f t="shared" si="197"/>
        <v>0</v>
      </c>
      <c r="T453" s="6">
        <f t="shared" si="219"/>
        <v>0.8254130357142857</v>
      </c>
      <c r="U453" s="6">
        <f t="shared" si="198"/>
        <v>2.2204725595238095</v>
      </c>
      <c r="V453" s="6">
        <f t="shared" si="199"/>
        <v>2.3540624999999999</v>
      </c>
      <c r="W453" s="6">
        <f t="shared" si="200"/>
        <v>3.0320714285714283</v>
      </c>
      <c r="X453" s="6">
        <f t="shared" si="201"/>
        <v>0</v>
      </c>
      <c r="Y453" s="6">
        <f t="shared" si="220"/>
        <v>0.67800892857142836</v>
      </c>
      <c r="Z453" s="6">
        <f t="shared" si="202"/>
        <v>3.0320714285714283</v>
      </c>
      <c r="AA453" s="4">
        <f t="shared" si="203"/>
        <v>1</v>
      </c>
      <c r="AB453" s="44">
        <f t="shared" si="204"/>
        <v>1</v>
      </c>
      <c r="AC453" s="6">
        <f t="shared" si="205"/>
        <v>0.125</v>
      </c>
      <c r="AD453" s="4">
        <f t="shared" si="221"/>
        <v>0</v>
      </c>
      <c r="AF453" s="4">
        <f t="shared" si="206"/>
        <v>0</v>
      </c>
      <c r="AG453" s="4">
        <f t="shared" si="207"/>
        <v>-111023.62797619047</v>
      </c>
      <c r="AH453" s="4">
        <f t="shared" si="222"/>
        <v>-111023.62797619047</v>
      </c>
      <c r="AI453" s="4">
        <f t="shared" si="208"/>
        <v>475019.62738095241</v>
      </c>
      <c r="AJ453" s="4">
        <f t="shared" si="209"/>
        <v>201128.22981964282</v>
      </c>
      <c r="AK453" s="4">
        <f t="shared" si="210"/>
        <v>273849.59999999998</v>
      </c>
      <c r="AL453" s="4">
        <f t="shared" si="211"/>
        <v>42000</v>
      </c>
      <c r="AM453" s="4">
        <f t="shared" si="212"/>
        <v>8969.5249999999996</v>
      </c>
      <c r="AN453" s="4">
        <f t="shared" si="213"/>
        <v>9655.454545454546</v>
      </c>
      <c r="AO453" s="4">
        <f t="shared" si="214"/>
        <v>0</v>
      </c>
      <c r="AP453" s="4">
        <v>0</v>
      </c>
      <c r="AQ453" s="4">
        <v>0</v>
      </c>
      <c r="AR453" s="4">
        <f t="shared" si="215"/>
        <v>0</v>
      </c>
      <c r="AS453" s="4">
        <f t="shared" si="223"/>
        <v>1010622.4367460498</v>
      </c>
      <c r="AT453" s="4">
        <v>7.0000000000000007E-2</v>
      </c>
      <c r="AU453" s="4">
        <f t="shared" si="224"/>
        <v>1081366.0073182734</v>
      </c>
      <c r="AV453" s="18">
        <f t="shared" si="225"/>
        <v>1</v>
      </c>
      <c r="AW453" s="105"/>
      <c r="AX453" s="103"/>
      <c r="AY453" s="107">
        <f t="shared" si="216"/>
        <v>1081366.0073182734</v>
      </c>
      <c r="AZ453" s="7"/>
      <c r="BA453" s="7"/>
      <c r="BB453" s="7"/>
      <c r="BC453" s="7"/>
      <c r="BD453" s="7"/>
      <c r="BE453" s="7"/>
      <c r="BF453" s="7"/>
    </row>
    <row r="454" spans="1:58" x14ac:dyDescent="0.25">
      <c r="A454" s="22" t="s">
        <v>599</v>
      </c>
      <c r="B454" s="23">
        <v>77</v>
      </c>
      <c r="C454" s="22" t="s">
        <v>1967</v>
      </c>
      <c r="D454" s="22">
        <v>770000446</v>
      </c>
      <c r="E454" s="22">
        <v>770700185</v>
      </c>
      <c r="F454" s="22" t="s">
        <v>1504</v>
      </c>
      <c r="I454" s="1" t="s">
        <v>138</v>
      </c>
      <c r="J454" s="33">
        <v>55147</v>
      </c>
      <c r="K454" s="33">
        <f t="shared" si="217"/>
        <v>41415.402182751241</v>
      </c>
      <c r="L454" s="33">
        <v>3065</v>
      </c>
      <c r="M454" s="33">
        <f t="shared" si="218"/>
        <v>1</v>
      </c>
      <c r="N454" s="32">
        <v>0</v>
      </c>
      <c r="O454" s="33" t="s">
        <v>11</v>
      </c>
      <c r="P454" s="33" t="str">
        <f t="shared" ref="P454:P517" si="226">IFERROR(IF(AND(O454="SMUR seul",sorties_SMUR&lt;3000),"Faible activité",IF(AND(O454="SU Seul",Passages_SU_exDG&lt;12000),"Faible activité",IF(AND(O454="SU SMUR",(Passages_SU_exDG+sorties_SMUR*7)&lt;(12000*2)),"Faible activité",""))),"")</f>
        <v/>
      </c>
      <c r="Q454" s="36">
        <f t="shared" ref="Q454:Q517" si="227">IF(Passages_SU_exDG&gt;0,MAX(1,(58.6+0.01*Passages_SU_exDG)/168),0)</f>
        <v>3.6313690476190481</v>
      </c>
      <c r="R454" s="6">
        <f t="shared" ref="R454:R517" si="228">IF(AND(Passages_SU_exDG&gt;0,sorties_SMUR&gt;0),MAX(2,(127.8+0.0107*Passages_SU_exDG+0.06997*sorties_SMUR)/168),0)</f>
        <v>5.5495889880952385</v>
      </c>
      <c r="S454" s="6">
        <f t="shared" ref="S454:S517" si="229">IF(AND(sorties_SMUR&gt;0,Passages_SU_exDG=0),MAX(1,1+(ROUNDUP((sorties_SMUR-1749)/750,0)*1/3)),0)</f>
        <v>0</v>
      </c>
      <c r="T454" s="6">
        <f t="shared" si="219"/>
        <v>1.9182199404761904</v>
      </c>
      <c r="U454" s="6">
        <f t="shared" ref="U454:U517" si="230">IF(O454="SU seul",Q454,IF(O454="SU SMUR",R454,S454))</f>
        <v>5.5495889880952385</v>
      </c>
      <c r="V454" s="6">
        <f t="shared" ref="V454:V517" si="231">IF(Passages_SU_exDG&gt;0,MAX(1,(0.0225*Passages_SU_exDG)/168),0)</f>
        <v>7.3857589285714278</v>
      </c>
      <c r="W454" s="6">
        <f t="shared" ref="W454:W517" si="232">IF(AND(Passages_SU_exDG&gt;0,sorties_SMUR&gt;0),MAX(2,(73.3+0.019*Passages_SU_exDG+0.125*sorties_SMUR)/168),0)</f>
        <v>8.9536785714285703</v>
      </c>
      <c r="X454" s="6">
        <f t="shared" ref="X454:X517" si="233">IF(AND(sorties_SMUR&gt;0,Passages_SU_exDG=0),MAX(1,1+(ROUNDUP((sorties_SMUR-1749)/750,0)*1/3)),0)</f>
        <v>0</v>
      </c>
      <c r="Y454" s="6">
        <f t="shared" si="220"/>
        <v>1.5679196428571425</v>
      </c>
      <c r="Z454" s="6">
        <f t="shared" ref="Z454:Z517" si="234">IF(O454="SU seul",V454,IF(O454="SU SMUR",W454,X454))</f>
        <v>8.9536785714285703</v>
      </c>
      <c r="AA454" s="4">
        <f t="shared" ref="AA454:AA517" si="235">IF(sorties_SMUR&gt;0,MAX(1,1+(ROUNDUP((sorties_SMUR-1749)/750,0)*1/3)),0)</f>
        <v>1.6666666666666665</v>
      </c>
      <c r="AB454" s="44">
        <f t="shared" ref="AB454:AB517" si="236">IF(sorties_SMUR&gt;0,ROUNDUP(AA454,0),0)</f>
        <v>2</v>
      </c>
      <c r="AC454" s="6">
        <f t="shared" ref="AC454:AC517" si="237">IF(sorties_SMUR&gt;0,Conducteurs_SMUR*0.125,0)</f>
        <v>0.20833333333333331</v>
      </c>
      <c r="AD454" s="4">
        <f t="shared" si="221"/>
        <v>0</v>
      </c>
      <c r="AF454" s="4">
        <f t="shared" ref="AF454:AF517" si="238">IF(AND(P454="Faible activité",Passages_SU_exDG=0),Med_exDG*(660000-710000),0)</f>
        <v>0</v>
      </c>
      <c r="AG454" s="4">
        <f t="shared" ref="AG454:AG517" si="239">IF(AND(P454="Faible activité",Passages_SU_exDG&gt;0,sorties_SMUR&gt;0),Med_exDG*(660000-710000),0)</f>
        <v>0</v>
      </c>
      <c r="AH454" s="4">
        <f t="shared" si="222"/>
        <v>0</v>
      </c>
      <c r="AI454" s="4">
        <f t="shared" ref="AI454:AI517" si="240">+T454*$AI$3+AH454</f>
        <v>1361936.1577380951</v>
      </c>
      <c r="AJ454" s="4">
        <f t="shared" ref="AJ454:AJ517" si="241">+Y454*$AJ$3</f>
        <v>465116.14962321421</v>
      </c>
      <c r="AK454" s="4">
        <f t="shared" ref="AK454:AK517" si="242">+AA454*$AK$3</f>
        <v>456415.99999999994</v>
      </c>
      <c r="AL454" s="4">
        <f t="shared" ref="AL454:AL517" si="243">+AB454*$AL$3</f>
        <v>84000</v>
      </c>
      <c r="AM454" s="4">
        <f t="shared" ref="AM454:AM517" si="244">+AC454*$AM$3</f>
        <v>14949.208333333332</v>
      </c>
      <c r="AN454" s="4">
        <f t="shared" ref="AN454:AN517" si="245">+L454*$AN$3</f>
        <v>36222.727272727272</v>
      </c>
      <c r="AO454" s="4">
        <f t="shared" ref="AO454:AO517" si="246">IF(AB454&gt;=2,sorties_SMUR*$AO$3,0)</f>
        <v>213446.59999999995</v>
      </c>
      <c r="AP454" s="4">
        <v>0</v>
      </c>
      <c r="AQ454" s="4">
        <v>0</v>
      </c>
      <c r="AR454" s="4">
        <f t="shared" ref="AR454:AR517" si="247">IF((AD454+AE454)&gt;0,sorties_SMUR*$AR$3,0)</f>
        <v>0</v>
      </c>
      <c r="AS454" s="4">
        <f t="shared" si="223"/>
        <v>2632086.8429673701</v>
      </c>
      <c r="AT454" s="4">
        <v>7.0000000000000007E-2</v>
      </c>
      <c r="AU454" s="4">
        <f t="shared" si="224"/>
        <v>2816332.921975086</v>
      </c>
      <c r="AV454" s="18">
        <f t="shared" si="225"/>
        <v>1</v>
      </c>
      <c r="AW454" s="105"/>
      <c r="AX454" s="103"/>
      <c r="AY454" s="107">
        <f t="shared" ref="AY454:AY517" si="248">+AU454+AW454</f>
        <v>2816332.921975086</v>
      </c>
      <c r="AZ454" s="7"/>
      <c r="BA454" s="7"/>
      <c r="BB454" s="7"/>
      <c r="BC454" s="7"/>
      <c r="BD454" s="7"/>
      <c r="BE454" s="7"/>
      <c r="BF454" s="7"/>
    </row>
    <row r="455" spans="1:58" x14ac:dyDescent="0.25">
      <c r="A455" s="22" t="s">
        <v>599</v>
      </c>
      <c r="B455" s="23">
        <v>77</v>
      </c>
      <c r="C455" s="22" t="s">
        <v>1968</v>
      </c>
      <c r="D455" s="22">
        <v>770019032</v>
      </c>
      <c r="E455" s="22">
        <v>770170017</v>
      </c>
      <c r="F455" s="22" t="s">
        <v>1504</v>
      </c>
      <c r="I455" s="1" t="s">
        <v>139</v>
      </c>
      <c r="J455" s="33">
        <v>71886</v>
      </c>
      <c r="K455" s="33">
        <f t="shared" ref="K455:K518" si="249">0.751000093980656*J455</f>
        <v>53986.392755893437</v>
      </c>
      <c r="L455" s="33">
        <v>4165</v>
      </c>
      <c r="M455" s="33">
        <f t="shared" ref="M455:M518" si="250">IF(OR(J455&gt;0,L455&gt;0),1,0)</f>
        <v>1</v>
      </c>
      <c r="N455" s="32">
        <v>0</v>
      </c>
      <c r="O455" s="33" t="s">
        <v>11</v>
      </c>
      <c r="P455" s="33" t="str">
        <f t="shared" si="226"/>
        <v/>
      </c>
      <c r="Q455" s="36">
        <f t="shared" si="227"/>
        <v>4.6277380952380955</v>
      </c>
      <c r="R455" s="6">
        <f t="shared" si="228"/>
        <v>7.0738407738095237</v>
      </c>
      <c r="S455" s="6">
        <f t="shared" si="229"/>
        <v>0</v>
      </c>
      <c r="T455" s="6">
        <f t="shared" ref="T455:T518" si="251">IF(O455="SU seul",0,IF(O455="SMUR seul",S455,R455-Q455))</f>
        <v>2.4461026785714282</v>
      </c>
      <c r="U455" s="6">
        <f t="shared" si="230"/>
        <v>7.0738407738095237</v>
      </c>
      <c r="V455" s="6">
        <f t="shared" si="231"/>
        <v>9.6275892857142846</v>
      </c>
      <c r="W455" s="6">
        <f t="shared" si="232"/>
        <v>11.665232142857143</v>
      </c>
      <c r="X455" s="6">
        <f t="shared" si="233"/>
        <v>0</v>
      </c>
      <c r="Y455" s="6">
        <f t="shared" ref="Y455:Y518" si="252">IF(O455="SU seul",0,IF(O455="SMUR seul",X455,W455-V455))</f>
        <v>2.037642857142858</v>
      </c>
      <c r="Z455" s="6">
        <f t="shared" si="234"/>
        <v>11.665232142857143</v>
      </c>
      <c r="AA455" s="4">
        <f t="shared" si="235"/>
        <v>2.333333333333333</v>
      </c>
      <c r="AB455" s="44">
        <f t="shared" si="236"/>
        <v>3</v>
      </c>
      <c r="AC455" s="6">
        <f t="shared" si="237"/>
        <v>0.29166666666666663</v>
      </c>
      <c r="AD455" s="4">
        <f t="shared" ref="AD455:AD518" si="253">IF(AB455&gt;2,1,0)</f>
        <v>1</v>
      </c>
      <c r="AF455" s="4">
        <f t="shared" si="238"/>
        <v>0</v>
      </c>
      <c r="AG455" s="4">
        <f t="shared" si="239"/>
        <v>0</v>
      </c>
      <c r="AH455" s="4">
        <f t="shared" ref="AH455:AH518" si="254">AF455+IF(K455&lt;9000,AG455/2,AG455)</f>
        <v>0</v>
      </c>
      <c r="AI455" s="4">
        <f t="shared" si="240"/>
        <v>1736732.9017857141</v>
      </c>
      <c r="AJ455" s="4">
        <f t="shared" si="241"/>
        <v>604457.38041428605</v>
      </c>
      <c r="AK455" s="4">
        <f t="shared" si="242"/>
        <v>638982.39999999991</v>
      </c>
      <c r="AL455" s="4">
        <f t="shared" si="243"/>
        <v>126000</v>
      </c>
      <c r="AM455" s="4">
        <f t="shared" si="244"/>
        <v>20928.891666666663</v>
      </c>
      <c r="AN455" s="4">
        <f t="shared" si="245"/>
        <v>49222.727272727272</v>
      </c>
      <c r="AO455" s="4">
        <f t="shared" si="246"/>
        <v>290050.59999999992</v>
      </c>
      <c r="AP455" s="4">
        <v>0</v>
      </c>
      <c r="AQ455" s="4">
        <v>0</v>
      </c>
      <c r="AR455" s="4">
        <f t="shared" si="247"/>
        <v>513867.3027720059</v>
      </c>
      <c r="AS455" s="4">
        <f t="shared" ref="AS455:AS518" si="255">SUM(AI455:AR455)</f>
        <v>3980242.2039113999</v>
      </c>
      <c r="AT455" s="4">
        <v>7.0000000000000007E-2</v>
      </c>
      <c r="AU455" s="4">
        <f t="shared" ref="AU455:AU518" si="256">+AS455*(1+AT455)</f>
        <v>4258859.158185198</v>
      </c>
      <c r="AV455" s="18">
        <f t="shared" ref="AV455:AV518" si="257">IF(AU455&gt;0,1,0)</f>
        <v>1</v>
      </c>
      <c r="AW455" s="105"/>
      <c r="AX455" s="103"/>
      <c r="AY455" s="107">
        <f t="shared" si="248"/>
        <v>4258859.158185198</v>
      </c>
      <c r="AZ455" s="7"/>
      <c r="BA455" s="7"/>
      <c r="BB455" s="7"/>
      <c r="BC455" s="7"/>
      <c r="BD455" s="7"/>
      <c r="BE455" s="7"/>
      <c r="BF455" s="7"/>
    </row>
    <row r="456" spans="1:58" x14ac:dyDescent="0.25">
      <c r="A456" s="22" t="s">
        <v>599</v>
      </c>
      <c r="B456" s="23">
        <v>77</v>
      </c>
      <c r="C456" s="22" t="s">
        <v>1969</v>
      </c>
      <c r="D456" s="22">
        <v>770300135</v>
      </c>
      <c r="E456" s="22">
        <v>770000289</v>
      </c>
      <c r="F456" s="22" t="s">
        <v>1529</v>
      </c>
      <c r="I456" s="1" t="s">
        <v>147</v>
      </c>
      <c r="J456" s="33">
        <v>0</v>
      </c>
      <c r="K456" s="33">
        <f t="shared" si="249"/>
        <v>0</v>
      </c>
      <c r="L456" s="33">
        <v>0</v>
      </c>
      <c r="M456" s="33">
        <f t="shared" si="250"/>
        <v>0</v>
      </c>
      <c r="N456" s="32">
        <v>1</v>
      </c>
      <c r="O456" s="33"/>
      <c r="P456" s="33" t="str">
        <f t="shared" si="226"/>
        <v/>
      </c>
      <c r="Q456" s="36">
        <f t="shared" si="227"/>
        <v>0</v>
      </c>
      <c r="R456" s="6">
        <f t="shared" si="228"/>
        <v>0</v>
      </c>
      <c r="S456" s="6">
        <f t="shared" si="229"/>
        <v>0</v>
      </c>
      <c r="T456" s="6">
        <f t="shared" si="251"/>
        <v>0</v>
      </c>
      <c r="U456" s="6">
        <f t="shared" si="230"/>
        <v>0</v>
      </c>
      <c r="V456" s="6">
        <f t="shared" si="231"/>
        <v>0</v>
      </c>
      <c r="W456" s="6">
        <f t="shared" si="232"/>
        <v>0</v>
      </c>
      <c r="X456" s="6">
        <f t="shared" si="233"/>
        <v>0</v>
      </c>
      <c r="Y456" s="6">
        <f t="shared" si="252"/>
        <v>0</v>
      </c>
      <c r="Z456" s="6">
        <f t="shared" si="234"/>
        <v>0</v>
      </c>
      <c r="AA456" s="4">
        <f t="shared" si="235"/>
        <v>0</v>
      </c>
      <c r="AB456" s="44">
        <f t="shared" si="236"/>
        <v>0</v>
      </c>
      <c r="AC456" s="6">
        <f t="shared" si="237"/>
        <v>0</v>
      </c>
      <c r="AD456" s="4">
        <f t="shared" si="253"/>
        <v>0</v>
      </c>
      <c r="AF456" s="4">
        <f t="shared" si="238"/>
        <v>0</v>
      </c>
      <c r="AG456" s="4">
        <f t="shared" si="239"/>
        <v>0</v>
      </c>
      <c r="AH456" s="4">
        <f t="shared" si="254"/>
        <v>0</v>
      </c>
      <c r="AI456" s="4">
        <f t="shared" si="240"/>
        <v>0</v>
      </c>
      <c r="AJ456" s="4">
        <f t="shared" si="241"/>
        <v>0</v>
      </c>
      <c r="AK456" s="4">
        <f t="shared" si="242"/>
        <v>0</v>
      </c>
      <c r="AL456" s="4">
        <f t="shared" si="243"/>
        <v>0</v>
      </c>
      <c r="AM456" s="4">
        <f t="shared" si="244"/>
        <v>0</v>
      </c>
      <c r="AN456" s="4">
        <f t="shared" si="245"/>
        <v>0</v>
      </c>
      <c r="AO456" s="4">
        <f t="shared" si="246"/>
        <v>0</v>
      </c>
      <c r="AP456" s="4">
        <v>0</v>
      </c>
      <c r="AQ456" s="4">
        <v>0</v>
      </c>
      <c r="AR456" s="4">
        <f t="shared" si="247"/>
        <v>0</v>
      </c>
      <c r="AS456" s="4">
        <f t="shared" si="255"/>
        <v>0</v>
      </c>
      <c r="AT456" s="4">
        <v>7.0000000000000007E-2</v>
      </c>
      <c r="AU456" s="4">
        <f t="shared" si="256"/>
        <v>0</v>
      </c>
      <c r="AV456" s="18">
        <f t="shared" si="257"/>
        <v>0</v>
      </c>
      <c r="AW456" s="105"/>
      <c r="AX456" s="103"/>
      <c r="AY456" s="107">
        <f t="shared" si="248"/>
        <v>0</v>
      </c>
      <c r="AZ456" s="7"/>
      <c r="BA456" s="7"/>
      <c r="BB456" s="7"/>
      <c r="BC456" s="7"/>
      <c r="BD456" s="7"/>
      <c r="BE456" s="7"/>
      <c r="BF456" s="7"/>
    </row>
    <row r="457" spans="1:58" x14ac:dyDescent="0.25">
      <c r="A457" s="22" t="s">
        <v>599</v>
      </c>
      <c r="B457" s="23">
        <v>77</v>
      </c>
      <c r="C457" s="22" t="s">
        <v>1970</v>
      </c>
      <c r="D457" s="22">
        <v>770790707</v>
      </c>
      <c r="E457" s="22">
        <v>770000719</v>
      </c>
      <c r="F457" s="22" t="s">
        <v>1529</v>
      </c>
      <c r="I457" s="1" t="s">
        <v>146</v>
      </c>
      <c r="J457" s="33">
        <v>0</v>
      </c>
      <c r="K457" s="33">
        <f t="shared" si="249"/>
        <v>0</v>
      </c>
      <c r="L457" s="33">
        <v>0</v>
      </c>
      <c r="M457" s="33">
        <f t="shared" si="250"/>
        <v>0</v>
      </c>
      <c r="N457" s="32">
        <v>1</v>
      </c>
      <c r="O457" s="33"/>
      <c r="P457" s="33" t="str">
        <f t="shared" si="226"/>
        <v/>
      </c>
      <c r="Q457" s="36">
        <f t="shared" si="227"/>
        <v>0</v>
      </c>
      <c r="R457" s="6">
        <f t="shared" si="228"/>
        <v>0</v>
      </c>
      <c r="S457" s="6">
        <f t="shared" si="229"/>
        <v>0</v>
      </c>
      <c r="T457" s="6">
        <f t="shared" si="251"/>
        <v>0</v>
      </c>
      <c r="U457" s="6">
        <f t="shared" si="230"/>
        <v>0</v>
      </c>
      <c r="V457" s="6">
        <f t="shared" si="231"/>
        <v>0</v>
      </c>
      <c r="W457" s="6">
        <f t="shared" si="232"/>
        <v>0</v>
      </c>
      <c r="X457" s="6">
        <f t="shared" si="233"/>
        <v>0</v>
      </c>
      <c r="Y457" s="6">
        <f t="shared" si="252"/>
        <v>0</v>
      </c>
      <c r="Z457" s="6">
        <f t="shared" si="234"/>
        <v>0</v>
      </c>
      <c r="AA457" s="4">
        <f t="shared" si="235"/>
        <v>0</v>
      </c>
      <c r="AB457" s="44">
        <f t="shared" si="236"/>
        <v>0</v>
      </c>
      <c r="AC457" s="6">
        <f t="shared" si="237"/>
        <v>0</v>
      </c>
      <c r="AD457" s="4">
        <f t="shared" si="253"/>
        <v>0</v>
      </c>
      <c r="AF457" s="4">
        <f t="shared" si="238"/>
        <v>0</v>
      </c>
      <c r="AG457" s="4">
        <f t="shared" si="239"/>
        <v>0</v>
      </c>
      <c r="AH457" s="4">
        <f t="shared" si="254"/>
        <v>0</v>
      </c>
      <c r="AI457" s="4">
        <f t="shared" si="240"/>
        <v>0</v>
      </c>
      <c r="AJ457" s="4">
        <f t="shared" si="241"/>
        <v>0</v>
      </c>
      <c r="AK457" s="4">
        <f t="shared" si="242"/>
        <v>0</v>
      </c>
      <c r="AL457" s="4">
        <f t="shared" si="243"/>
        <v>0</v>
      </c>
      <c r="AM457" s="4">
        <f t="shared" si="244"/>
        <v>0</v>
      </c>
      <c r="AN457" s="4">
        <f t="shared" si="245"/>
        <v>0</v>
      </c>
      <c r="AO457" s="4">
        <f t="shared" si="246"/>
        <v>0</v>
      </c>
      <c r="AP457" s="4">
        <v>0</v>
      </c>
      <c r="AQ457" s="4">
        <v>0</v>
      </c>
      <c r="AR457" s="4">
        <f t="shared" si="247"/>
        <v>0</v>
      </c>
      <c r="AS457" s="4">
        <f t="shared" si="255"/>
        <v>0</v>
      </c>
      <c r="AT457" s="4">
        <v>7.0000000000000007E-2</v>
      </c>
      <c r="AU457" s="4">
        <f t="shared" si="256"/>
        <v>0</v>
      </c>
      <c r="AV457" s="18">
        <f t="shared" si="257"/>
        <v>0</v>
      </c>
      <c r="AW457" s="105"/>
      <c r="AX457" s="103"/>
      <c r="AY457" s="107">
        <f t="shared" si="248"/>
        <v>0</v>
      </c>
      <c r="AZ457" s="7"/>
      <c r="BA457" s="7"/>
      <c r="BB457" s="7"/>
      <c r="BC457" s="7"/>
      <c r="BD457" s="7"/>
      <c r="BE457" s="7"/>
      <c r="BF457" s="7"/>
    </row>
    <row r="458" spans="1:58" x14ac:dyDescent="0.25">
      <c r="A458" s="22" t="s">
        <v>599</v>
      </c>
      <c r="B458" s="23">
        <v>78</v>
      </c>
      <c r="C458" s="22" t="s">
        <v>1971</v>
      </c>
      <c r="D458" s="22">
        <v>780000287</v>
      </c>
      <c r="E458" s="22">
        <v>780110011</v>
      </c>
      <c r="F458" s="22" t="s">
        <v>1504</v>
      </c>
      <c r="I458" s="1" t="s">
        <v>130</v>
      </c>
      <c r="J458" s="33">
        <v>62136</v>
      </c>
      <c r="K458" s="33">
        <f t="shared" si="249"/>
        <v>46664.141839582044</v>
      </c>
      <c r="L458" s="33">
        <v>1323</v>
      </c>
      <c r="M458" s="33">
        <f t="shared" si="250"/>
        <v>1</v>
      </c>
      <c r="N458" s="32">
        <v>0</v>
      </c>
      <c r="O458" s="33" t="s">
        <v>11</v>
      </c>
      <c r="P458" s="33" t="str">
        <f t="shared" si="226"/>
        <v/>
      </c>
      <c r="Q458" s="36">
        <f t="shared" si="227"/>
        <v>4.0473809523809523</v>
      </c>
      <c r="R458" s="6">
        <f t="shared" si="228"/>
        <v>5.2691994642857143</v>
      </c>
      <c r="S458" s="6">
        <f t="shared" si="229"/>
        <v>0</v>
      </c>
      <c r="T458" s="6">
        <f t="shared" si="251"/>
        <v>1.221818511904762</v>
      </c>
      <c r="U458" s="6">
        <f t="shared" si="230"/>
        <v>5.2691994642857143</v>
      </c>
      <c r="V458" s="6">
        <f t="shared" si="231"/>
        <v>8.3217857142857135</v>
      </c>
      <c r="W458" s="6">
        <f t="shared" si="232"/>
        <v>8.4479702380952375</v>
      </c>
      <c r="X458" s="6">
        <f t="shared" si="233"/>
        <v>0</v>
      </c>
      <c r="Y458" s="6">
        <f t="shared" si="252"/>
        <v>0.12618452380952405</v>
      </c>
      <c r="Z458" s="6">
        <f t="shared" si="234"/>
        <v>8.4479702380952375</v>
      </c>
      <c r="AA458" s="4">
        <f t="shared" si="235"/>
        <v>1</v>
      </c>
      <c r="AB458" s="44">
        <f t="shared" si="236"/>
        <v>1</v>
      </c>
      <c r="AC458" s="6">
        <f t="shared" si="237"/>
        <v>0.125</v>
      </c>
      <c r="AD458" s="4">
        <f t="shared" si="253"/>
        <v>0</v>
      </c>
      <c r="AF458" s="4">
        <f t="shared" si="238"/>
        <v>0</v>
      </c>
      <c r="AG458" s="4">
        <f t="shared" si="239"/>
        <v>0</v>
      </c>
      <c r="AH458" s="4">
        <f t="shared" si="254"/>
        <v>0</v>
      </c>
      <c r="AI458" s="4">
        <f t="shared" si="240"/>
        <v>867491.14345238102</v>
      </c>
      <c r="AJ458" s="4">
        <f t="shared" si="241"/>
        <v>37432.05853928579</v>
      </c>
      <c r="AK458" s="4">
        <f t="shared" si="242"/>
        <v>273849.59999999998</v>
      </c>
      <c r="AL458" s="4">
        <f t="shared" si="243"/>
        <v>42000</v>
      </c>
      <c r="AM458" s="4">
        <f t="shared" si="244"/>
        <v>8969.5249999999996</v>
      </c>
      <c r="AN458" s="4">
        <f t="shared" si="245"/>
        <v>15635.454545454546</v>
      </c>
      <c r="AO458" s="4">
        <f t="shared" si="246"/>
        <v>0</v>
      </c>
      <c r="AP458" s="4">
        <v>0</v>
      </c>
      <c r="AQ458" s="4">
        <v>0</v>
      </c>
      <c r="AR458" s="4">
        <f t="shared" si="247"/>
        <v>0</v>
      </c>
      <c r="AS458" s="4">
        <f t="shared" si="255"/>
        <v>1245377.7815371212</v>
      </c>
      <c r="AT458" s="4">
        <v>7.0000000000000007E-2</v>
      </c>
      <c r="AU458" s="4">
        <f t="shared" si="256"/>
        <v>1332554.2262447197</v>
      </c>
      <c r="AV458" s="18">
        <f t="shared" si="257"/>
        <v>1</v>
      </c>
      <c r="AW458" s="105"/>
      <c r="AX458" s="103"/>
      <c r="AY458" s="107">
        <f t="shared" si="248"/>
        <v>1332554.2262447197</v>
      </c>
      <c r="AZ458" s="7"/>
      <c r="BA458" s="7"/>
      <c r="BB458" s="7"/>
      <c r="BC458" s="7"/>
      <c r="BD458" s="7"/>
      <c r="BE458" s="7"/>
      <c r="BF458" s="7"/>
    </row>
    <row r="459" spans="1:58" x14ac:dyDescent="0.25">
      <c r="A459" s="22" t="s">
        <v>599</v>
      </c>
      <c r="B459" s="23">
        <v>78</v>
      </c>
      <c r="C459" s="22" t="s">
        <v>1972</v>
      </c>
      <c r="D459" s="22">
        <v>780000295</v>
      </c>
      <c r="E459" s="22">
        <v>780002697</v>
      </c>
      <c r="F459" s="22" t="s">
        <v>1504</v>
      </c>
      <c r="I459" s="1" t="s">
        <v>133</v>
      </c>
      <c r="J459" s="33">
        <v>27319</v>
      </c>
      <c r="K459" s="33">
        <f t="shared" si="249"/>
        <v>20516.571567457544</v>
      </c>
      <c r="L459" s="33">
        <v>0</v>
      </c>
      <c r="M459" s="33">
        <f t="shared" si="250"/>
        <v>1</v>
      </c>
      <c r="N459" s="32">
        <v>0</v>
      </c>
      <c r="O459" s="33" t="s">
        <v>16</v>
      </c>
      <c r="P459" s="33" t="str">
        <f t="shared" si="226"/>
        <v/>
      </c>
      <c r="Q459" s="36">
        <f t="shared" si="227"/>
        <v>1.9749404761904763</v>
      </c>
      <c r="R459" s="6">
        <f t="shared" si="228"/>
        <v>0</v>
      </c>
      <c r="S459" s="6">
        <f t="shared" si="229"/>
        <v>0</v>
      </c>
      <c r="T459" s="6">
        <f t="shared" si="251"/>
        <v>0</v>
      </c>
      <c r="U459" s="6">
        <f t="shared" si="230"/>
        <v>1.9749404761904763</v>
      </c>
      <c r="V459" s="6">
        <f t="shared" si="231"/>
        <v>3.658794642857143</v>
      </c>
      <c r="W459" s="6">
        <f t="shared" si="232"/>
        <v>0</v>
      </c>
      <c r="X459" s="6">
        <f t="shared" si="233"/>
        <v>0</v>
      </c>
      <c r="Y459" s="6">
        <f t="shared" si="252"/>
        <v>0</v>
      </c>
      <c r="Z459" s="6">
        <f t="shared" si="234"/>
        <v>3.658794642857143</v>
      </c>
      <c r="AA459" s="4">
        <f t="shared" si="235"/>
        <v>0</v>
      </c>
      <c r="AB459" s="44">
        <f t="shared" si="236"/>
        <v>0</v>
      </c>
      <c r="AC459" s="6">
        <f t="shared" si="237"/>
        <v>0</v>
      </c>
      <c r="AD459" s="4">
        <f t="shared" si="253"/>
        <v>0</v>
      </c>
      <c r="AF459" s="4">
        <f t="shared" si="238"/>
        <v>0</v>
      </c>
      <c r="AG459" s="4">
        <f t="shared" si="239"/>
        <v>0</v>
      </c>
      <c r="AH459" s="4">
        <f t="shared" si="254"/>
        <v>0</v>
      </c>
      <c r="AI459" s="4">
        <f t="shared" si="240"/>
        <v>0</v>
      </c>
      <c r="AJ459" s="4">
        <f t="shared" si="241"/>
        <v>0</v>
      </c>
      <c r="AK459" s="4">
        <f t="shared" si="242"/>
        <v>0</v>
      </c>
      <c r="AL459" s="4">
        <f t="shared" si="243"/>
        <v>0</v>
      </c>
      <c r="AM459" s="4">
        <f t="shared" si="244"/>
        <v>0</v>
      </c>
      <c r="AN459" s="4">
        <f t="shared" si="245"/>
        <v>0</v>
      </c>
      <c r="AO459" s="4">
        <f t="shared" si="246"/>
        <v>0</v>
      </c>
      <c r="AP459" s="4">
        <v>0</v>
      </c>
      <c r="AQ459" s="4">
        <v>0</v>
      </c>
      <c r="AR459" s="4">
        <f t="shared" si="247"/>
        <v>0</v>
      </c>
      <c r="AS459" s="4">
        <f t="shared" si="255"/>
        <v>0</v>
      </c>
      <c r="AT459" s="4">
        <v>7.0000000000000007E-2</v>
      </c>
      <c r="AU459" s="4">
        <f t="shared" si="256"/>
        <v>0</v>
      </c>
      <c r="AV459" s="18">
        <f t="shared" si="257"/>
        <v>0</v>
      </c>
      <c r="AW459" s="105"/>
      <c r="AX459" s="103"/>
      <c r="AY459" s="107">
        <f t="shared" si="248"/>
        <v>0</v>
      </c>
      <c r="AZ459" s="7"/>
      <c r="BA459" s="7"/>
      <c r="BB459" s="7"/>
      <c r="BC459" s="7"/>
      <c r="BD459" s="7"/>
      <c r="BE459" s="7"/>
      <c r="BF459" s="7"/>
    </row>
    <row r="460" spans="1:58" x14ac:dyDescent="0.25">
      <c r="A460" s="22" t="s">
        <v>599</v>
      </c>
      <c r="B460" s="23">
        <v>78</v>
      </c>
      <c r="C460" s="22" t="s">
        <v>1973</v>
      </c>
      <c r="D460" s="22">
        <v>780000311</v>
      </c>
      <c r="E460" s="22">
        <v>780001236</v>
      </c>
      <c r="F460" s="22" t="s">
        <v>1504</v>
      </c>
      <c r="I460" s="1" t="s">
        <v>135</v>
      </c>
      <c r="J460" s="33">
        <v>67991</v>
      </c>
      <c r="K460" s="33">
        <f t="shared" si="249"/>
        <v>51061.247389838783</v>
      </c>
      <c r="L460" s="33">
        <v>3250</v>
      </c>
      <c r="M460" s="33">
        <f t="shared" si="250"/>
        <v>1</v>
      </c>
      <c r="N460" s="32">
        <v>0</v>
      </c>
      <c r="O460" s="33" t="s">
        <v>11</v>
      </c>
      <c r="P460" s="33" t="str">
        <f t="shared" si="226"/>
        <v/>
      </c>
      <c r="Q460" s="36">
        <f t="shared" si="227"/>
        <v>4.395892857142857</v>
      </c>
      <c r="R460" s="6">
        <f t="shared" si="228"/>
        <v>6.4446797619047613</v>
      </c>
      <c r="S460" s="6">
        <f t="shared" si="229"/>
        <v>0</v>
      </c>
      <c r="T460" s="6">
        <f t="shared" si="251"/>
        <v>2.0487869047619043</v>
      </c>
      <c r="U460" s="6">
        <f t="shared" si="230"/>
        <v>6.4446797619047613</v>
      </c>
      <c r="V460" s="6">
        <f t="shared" si="231"/>
        <v>9.1059374999999996</v>
      </c>
      <c r="W460" s="6">
        <f t="shared" si="232"/>
        <v>10.543922619047619</v>
      </c>
      <c r="X460" s="6">
        <f t="shared" si="233"/>
        <v>0</v>
      </c>
      <c r="Y460" s="6">
        <f t="shared" si="252"/>
        <v>1.4379851190476192</v>
      </c>
      <c r="Z460" s="6">
        <f t="shared" si="234"/>
        <v>10.543922619047619</v>
      </c>
      <c r="AA460" s="4">
        <f t="shared" si="235"/>
        <v>2</v>
      </c>
      <c r="AB460" s="44">
        <f t="shared" si="236"/>
        <v>2</v>
      </c>
      <c r="AC460" s="6">
        <f t="shared" si="237"/>
        <v>0.25</v>
      </c>
      <c r="AD460" s="4">
        <f t="shared" si="253"/>
        <v>0</v>
      </c>
      <c r="AF460" s="4">
        <f t="shared" si="238"/>
        <v>0</v>
      </c>
      <c r="AG460" s="4">
        <f t="shared" si="239"/>
        <v>0</v>
      </c>
      <c r="AH460" s="4">
        <f t="shared" si="254"/>
        <v>0</v>
      </c>
      <c r="AI460" s="4">
        <f t="shared" si="240"/>
        <v>1454638.702380952</v>
      </c>
      <c r="AJ460" s="4">
        <f t="shared" si="241"/>
        <v>426571.67083392863</v>
      </c>
      <c r="AK460" s="4">
        <f t="shared" si="242"/>
        <v>547699.19999999995</v>
      </c>
      <c r="AL460" s="4">
        <f t="shared" si="243"/>
        <v>84000</v>
      </c>
      <c r="AM460" s="4">
        <f t="shared" si="244"/>
        <v>17939.05</v>
      </c>
      <c r="AN460" s="4">
        <f t="shared" si="245"/>
        <v>38409.090909090912</v>
      </c>
      <c r="AO460" s="4">
        <f t="shared" si="246"/>
        <v>226329.99999999994</v>
      </c>
      <c r="AP460" s="4">
        <v>0</v>
      </c>
      <c r="AQ460" s="4">
        <v>0</v>
      </c>
      <c r="AR460" s="4">
        <f t="shared" si="247"/>
        <v>0</v>
      </c>
      <c r="AS460" s="4">
        <f t="shared" si="255"/>
        <v>2795587.7141239708</v>
      </c>
      <c r="AT460" s="4">
        <v>7.0000000000000007E-2</v>
      </c>
      <c r="AU460" s="4">
        <f t="shared" si="256"/>
        <v>2991278.8541126489</v>
      </c>
      <c r="AV460" s="18">
        <f t="shared" si="257"/>
        <v>1</v>
      </c>
      <c r="AW460" s="105"/>
      <c r="AX460" s="103"/>
      <c r="AY460" s="107">
        <f t="shared" si="248"/>
        <v>2991278.8541126489</v>
      </c>
      <c r="AZ460" s="7"/>
      <c r="BA460" s="7"/>
      <c r="BB460" s="7"/>
      <c r="BC460" s="7"/>
      <c r="BD460" s="7"/>
      <c r="BE460" s="7"/>
      <c r="BF460" s="7"/>
    </row>
    <row r="461" spans="1:58" x14ac:dyDescent="0.25">
      <c r="A461" s="22" t="s">
        <v>599</v>
      </c>
      <c r="B461" s="23">
        <v>78</v>
      </c>
      <c r="C461" s="22" t="s">
        <v>1974</v>
      </c>
      <c r="D461" s="22">
        <v>780000329</v>
      </c>
      <c r="E461" s="22">
        <v>780110052</v>
      </c>
      <c r="F461" s="22" t="s">
        <v>1504</v>
      </c>
      <c r="I461" s="1" t="s">
        <v>129</v>
      </c>
      <c r="J461" s="33">
        <v>36753</v>
      </c>
      <c r="K461" s="33">
        <f t="shared" si="249"/>
        <v>27601.506454071052</v>
      </c>
      <c r="L461" s="33">
        <v>771</v>
      </c>
      <c r="M461" s="33">
        <f t="shared" si="250"/>
        <v>1</v>
      </c>
      <c r="N461" s="32">
        <v>0</v>
      </c>
      <c r="O461" s="33" t="s">
        <v>11</v>
      </c>
      <c r="P461" s="33" t="str">
        <f t="shared" si="226"/>
        <v/>
      </c>
      <c r="Q461" s="36">
        <f t="shared" si="227"/>
        <v>2.5364880952380955</v>
      </c>
      <c r="R461" s="6">
        <f t="shared" si="228"/>
        <v>3.4226426785714286</v>
      </c>
      <c r="S461" s="6">
        <f t="shared" si="229"/>
        <v>0</v>
      </c>
      <c r="T461" s="6">
        <f t="shared" si="251"/>
        <v>0.88615458333333308</v>
      </c>
      <c r="U461" s="6">
        <f t="shared" si="230"/>
        <v>3.4226426785714286</v>
      </c>
      <c r="V461" s="6">
        <f t="shared" si="231"/>
        <v>4.9222767857142857</v>
      </c>
      <c r="W461" s="6">
        <f t="shared" si="232"/>
        <v>5.1665595238095232</v>
      </c>
      <c r="X461" s="6">
        <f t="shared" si="233"/>
        <v>0</v>
      </c>
      <c r="Y461" s="6">
        <f t="shared" si="252"/>
        <v>0.24428273809523748</v>
      </c>
      <c r="Z461" s="6">
        <f t="shared" si="234"/>
        <v>5.1665595238095232</v>
      </c>
      <c r="AA461" s="4">
        <f t="shared" si="235"/>
        <v>1</v>
      </c>
      <c r="AB461" s="44">
        <f t="shared" si="236"/>
        <v>1</v>
      </c>
      <c r="AC461" s="6">
        <f t="shared" si="237"/>
        <v>0.125</v>
      </c>
      <c r="AD461" s="4">
        <f t="shared" si="253"/>
        <v>0</v>
      </c>
      <c r="AF461" s="4">
        <f t="shared" si="238"/>
        <v>0</v>
      </c>
      <c r="AG461" s="4">
        <f t="shared" si="239"/>
        <v>0</v>
      </c>
      <c r="AH461" s="4">
        <f t="shared" si="254"/>
        <v>0</v>
      </c>
      <c r="AI461" s="4">
        <f t="shared" si="240"/>
        <v>629169.75416666653</v>
      </c>
      <c r="AJ461" s="4">
        <f t="shared" si="241"/>
        <v>72465.35055535697</v>
      </c>
      <c r="AK461" s="4">
        <f t="shared" si="242"/>
        <v>273849.59999999998</v>
      </c>
      <c r="AL461" s="4">
        <f t="shared" si="243"/>
        <v>42000</v>
      </c>
      <c r="AM461" s="4">
        <f t="shared" si="244"/>
        <v>8969.5249999999996</v>
      </c>
      <c r="AN461" s="4">
        <f t="shared" si="245"/>
        <v>9111.818181818182</v>
      </c>
      <c r="AO461" s="4">
        <f t="shared" si="246"/>
        <v>0</v>
      </c>
      <c r="AP461" s="4">
        <v>0</v>
      </c>
      <c r="AQ461" s="4">
        <v>0</v>
      </c>
      <c r="AR461" s="4">
        <f t="shared" si="247"/>
        <v>0</v>
      </c>
      <c r="AS461" s="4">
        <f t="shared" si="255"/>
        <v>1035566.0479038417</v>
      </c>
      <c r="AT461" s="4">
        <v>7.0000000000000007E-2</v>
      </c>
      <c r="AU461" s="4">
        <f t="shared" si="256"/>
        <v>1108055.6712571108</v>
      </c>
      <c r="AV461" s="18">
        <f t="shared" si="257"/>
        <v>1</v>
      </c>
      <c r="AW461" s="105"/>
      <c r="AX461" s="103"/>
      <c r="AY461" s="107">
        <f t="shared" si="248"/>
        <v>1108055.6712571108</v>
      </c>
      <c r="AZ461" s="7"/>
      <c r="BA461" s="7"/>
      <c r="BB461" s="7"/>
      <c r="BC461" s="7"/>
      <c r="BD461" s="7"/>
      <c r="BE461" s="7"/>
      <c r="BF461" s="7"/>
    </row>
    <row r="462" spans="1:58" x14ac:dyDescent="0.25">
      <c r="A462" s="22" t="s">
        <v>599</v>
      </c>
      <c r="B462" s="23">
        <v>78</v>
      </c>
      <c r="C462" s="22" t="s">
        <v>1975</v>
      </c>
      <c r="D462" s="22">
        <v>780000337</v>
      </c>
      <c r="E462" s="22">
        <v>780001236</v>
      </c>
      <c r="F462" s="22" t="s">
        <v>1504</v>
      </c>
      <c r="I462" s="1" t="s">
        <v>135</v>
      </c>
      <c r="J462" s="33">
        <v>0</v>
      </c>
      <c r="K462" s="33">
        <f t="shared" si="249"/>
        <v>0</v>
      </c>
      <c r="L462" s="33">
        <v>1618</v>
      </c>
      <c r="M462" s="33">
        <f t="shared" si="250"/>
        <v>1</v>
      </c>
      <c r="N462" s="32">
        <v>0</v>
      </c>
      <c r="O462" s="33" t="s">
        <v>10</v>
      </c>
      <c r="P462" s="33" t="str">
        <f t="shared" si="226"/>
        <v>Faible activité</v>
      </c>
      <c r="Q462" s="36">
        <f t="shared" si="227"/>
        <v>0</v>
      </c>
      <c r="R462" s="6">
        <f t="shared" si="228"/>
        <v>0</v>
      </c>
      <c r="S462" s="6">
        <f t="shared" si="229"/>
        <v>1</v>
      </c>
      <c r="T462" s="6">
        <f t="shared" si="251"/>
        <v>1</v>
      </c>
      <c r="U462" s="6">
        <f t="shared" si="230"/>
        <v>1</v>
      </c>
      <c r="V462" s="6">
        <f t="shared" si="231"/>
        <v>0</v>
      </c>
      <c r="W462" s="6">
        <f t="shared" si="232"/>
        <v>0</v>
      </c>
      <c r="X462" s="6">
        <f t="shared" si="233"/>
        <v>1</v>
      </c>
      <c r="Y462" s="6">
        <f t="shared" si="252"/>
        <v>1</v>
      </c>
      <c r="Z462" s="6">
        <f t="shared" si="234"/>
        <v>1</v>
      </c>
      <c r="AA462" s="4">
        <f t="shared" si="235"/>
        <v>1</v>
      </c>
      <c r="AB462" s="44">
        <f t="shared" si="236"/>
        <v>1</v>
      </c>
      <c r="AC462" s="6">
        <f t="shared" si="237"/>
        <v>0.125</v>
      </c>
      <c r="AD462" s="4">
        <f t="shared" si="253"/>
        <v>0</v>
      </c>
      <c r="AF462" s="4">
        <f t="shared" si="238"/>
        <v>-50000</v>
      </c>
      <c r="AG462" s="4">
        <f t="shared" si="239"/>
        <v>0</v>
      </c>
      <c r="AH462" s="4">
        <f t="shared" si="254"/>
        <v>-50000</v>
      </c>
      <c r="AI462" s="4">
        <f t="shared" si="240"/>
        <v>660000</v>
      </c>
      <c r="AJ462" s="4">
        <f t="shared" si="241"/>
        <v>296645.40000000002</v>
      </c>
      <c r="AK462" s="4">
        <f t="shared" si="242"/>
        <v>273849.59999999998</v>
      </c>
      <c r="AL462" s="4">
        <f t="shared" si="243"/>
        <v>42000</v>
      </c>
      <c r="AM462" s="4">
        <f t="shared" si="244"/>
        <v>8969.5249999999996</v>
      </c>
      <c r="AN462" s="4">
        <f t="shared" si="245"/>
        <v>19121.818181818184</v>
      </c>
      <c r="AO462" s="4">
        <f t="shared" si="246"/>
        <v>0</v>
      </c>
      <c r="AP462" s="4">
        <v>0</v>
      </c>
      <c r="AQ462" s="4">
        <v>0</v>
      </c>
      <c r="AR462" s="4">
        <f t="shared" si="247"/>
        <v>0</v>
      </c>
      <c r="AS462" s="4">
        <f t="shared" si="255"/>
        <v>1300586.343181818</v>
      </c>
      <c r="AT462" s="4">
        <v>7.0000000000000007E-2</v>
      </c>
      <c r="AU462" s="4">
        <f t="shared" si="256"/>
        <v>1391627.3872045453</v>
      </c>
      <c r="AV462" s="18">
        <f t="shared" si="257"/>
        <v>1</v>
      </c>
      <c r="AW462" s="105"/>
      <c r="AX462" s="103"/>
      <c r="AY462" s="107">
        <f t="shared" si="248"/>
        <v>1391627.3872045453</v>
      </c>
      <c r="AZ462" s="7"/>
      <c r="BA462" s="7"/>
      <c r="BB462" s="7"/>
      <c r="BC462" s="7"/>
      <c r="BD462" s="7"/>
      <c r="BE462" s="7"/>
      <c r="BF462" s="7"/>
    </row>
    <row r="463" spans="1:58" x14ac:dyDescent="0.25">
      <c r="A463" s="22" t="s">
        <v>599</v>
      </c>
      <c r="B463" s="23">
        <v>78</v>
      </c>
      <c r="C463" s="22" t="s">
        <v>1976</v>
      </c>
      <c r="D463" s="22">
        <v>780000436</v>
      </c>
      <c r="E463" s="22">
        <v>780150041</v>
      </c>
      <c r="F463" s="22" t="s">
        <v>1559</v>
      </c>
      <c r="I463" s="1" t="s">
        <v>127</v>
      </c>
      <c r="J463" s="33">
        <v>16196</v>
      </c>
      <c r="K463" s="33">
        <f t="shared" si="249"/>
        <v>12163.197522110706</v>
      </c>
      <c r="L463" s="33">
        <v>0</v>
      </c>
      <c r="M463" s="33">
        <f t="shared" si="250"/>
        <v>1</v>
      </c>
      <c r="N463" s="32">
        <v>0</v>
      </c>
      <c r="O463" s="33" t="s">
        <v>16</v>
      </c>
      <c r="P463" s="33" t="str">
        <f t="shared" si="226"/>
        <v/>
      </c>
      <c r="Q463" s="36">
        <f t="shared" si="227"/>
        <v>1.3128571428571429</v>
      </c>
      <c r="R463" s="6">
        <f t="shared" si="228"/>
        <v>0</v>
      </c>
      <c r="S463" s="6">
        <f t="shared" si="229"/>
        <v>0</v>
      </c>
      <c r="T463" s="6">
        <f t="shared" si="251"/>
        <v>0</v>
      </c>
      <c r="U463" s="6">
        <f t="shared" si="230"/>
        <v>1.3128571428571429</v>
      </c>
      <c r="V463" s="6">
        <f t="shared" si="231"/>
        <v>2.1691071428571425</v>
      </c>
      <c r="W463" s="6">
        <f t="shared" si="232"/>
        <v>0</v>
      </c>
      <c r="X463" s="6">
        <f t="shared" si="233"/>
        <v>0</v>
      </c>
      <c r="Y463" s="6">
        <f t="shared" si="252"/>
        <v>0</v>
      </c>
      <c r="Z463" s="6">
        <f t="shared" si="234"/>
        <v>2.1691071428571425</v>
      </c>
      <c r="AA463" s="4">
        <f t="shared" si="235"/>
        <v>0</v>
      </c>
      <c r="AB463" s="44">
        <f t="shared" si="236"/>
        <v>0</v>
      </c>
      <c r="AC463" s="6">
        <f t="shared" si="237"/>
        <v>0</v>
      </c>
      <c r="AD463" s="4">
        <f t="shared" si="253"/>
        <v>0</v>
      </c>
      <c r="AF463" s="4">
        <f t="shared" si="238"/>
        <v>0</v>
      </c>
      <c r="AG463" s="4">
        <f t="shared" si="239"/>
        <v>0</v>
      </c>
      <c r="AH463" s="4">
        <f t="shared" si="254"/>
        <v>0</v>
      </c>
      <c r="AI463" s="4">
        <f t="shared" si="240"/>
        <v>0</v>
      </c>
      <c r="AJ463" s="4">
        <f t="shared" si="241"/>
        <v>0</v>
      </c>
      <c r="AK463" s="4">
        <f t="shared" si="242"/>
        <v>0</v>
      </c>
      <c r="AL463" s="4">
        <f t="shared" si="243"/>
        <v>0</v>
      </c>
      <c r="AM463" s="4">
        <f t="shared" si="244"/>
        <v>0</v>
      </c>
      <c r="AN463" s="4">
        <f t="shared" si="245"/>
        <v>0</v>
      </c>
      <c r="AO463" s="4">
        <f t="shared" si="246"/>
        <v>0</v>
      </c>
      <c r="AP463" s="4">
        <v>0</v>
      </c>
      <c r="AQ463" s="4">
        <v>0</v>
      </c>
      <c r="AR463" s="4">
        <f t="shared" si="247"/>
        <v>0</v>
      </c>
      <c r="AS463" s="4">
        <f t="shared" si="255"/>
        <v>0</v>
      </c>
      <c r="AT463" s="4">
        <v>7.0000000000000007E-2</v>
      </c>
      <c r="AU463" s="4">
        <f t="shared" si="256"/>
        <v>0</v>
      </c>
      <c r="AV463" s="18">
        <f t="shared" si="257"/>
        <v>0</v>
      </c>
      <c r="AW463" s="105"/>
      <c r="AX463" s="103"/>
      <c r="AY463" s="107">
        <f t="shared" si="248"/>
        <v>0</v>
      </c>
      <c r="AZ463" s="7"/>
      <c r="BA463" s="7"/>
      <c r="BB463" s="7"/>
      <c r="BC463" s="7"/>
      <c r="BD463" s="7"/>
      <c r="BE463" s="7"/>
      <c r="BF463" s="7"/>
    </row>
    <row r="464" spans="1:58" x14ac:dyDescent="0.25">
      <c r="A464" s="22" t="s">
        <v>599</v>
      </c>
      <c r="B464" s="23">
        <v>78</v>
      </c>
      <c r="C464" s="22" t="s">
        <v>1977</v>
      </c>
      <c r="D464" s="22">
        <v>780300323</v>
      </c>
      <c r="E464" s="22">
        <v>780003679</v>
      </c>
      <c r="F464" s="22" t="s">
        <v>1529</v>
      </c>
      <c r="I464" s="1" t="s">
        <v>132</v>
      </c>
      <c r="J464" s="33">
        <v>0</v>
      </c>
      <c r="K464" s="33">
        <f t="shared" si="249"/>
        <v>0</v>
      </c>
      <c r="L464" s="33">
        <v>0</v>
      </c>
      <c r="M464" s="33">
        <f t="shared" si="250"/>
        <v>0</v>
      </c>
      <c r="N464" s="32">
        <v>1</v>
      </c>
      <c r="O464" s="33"/>
      <c r="P464" s="33" t="str">
        <f t="shared" si="226"/>
        <v/>
      </c>
      <c r="Q464" s="36">
        <f t="shared" si="227"/>
        <v>0</v>
      </c>
      <c r="R464" s="6">
        <f t="shared" si="228"/>
        <v>0</v>
      </c>
      <c r="S464" s="6">
        <f t="shared" si="229"/>
        <v>0</v>
      </c>
      <c r="T464" s="6">
        <f t="shared" si="251"/>
        <v>0</v>
      </c>
      <c r="U464" s="6">
        <f t="shared" si="230"/>
        <v>0</v>
      </c>
      <c r="V464" s="6">
        <f t="shared" si="231"/>
        <v>0</v>
      </c>
      <c r="W464" s="6">
        <f t="shared" si="232"/>
        <v>0</v>
      </c>
      <c r="X464" s="6">
        <f t="shared" si="233"/>
        <v>0</v>
      </c>
      <c r="Y464" s="6">
        <f t="shared" si="252"/>
        <v>0</v>
      </c>
      <c r="Z464" s="6">
        <f t="shared" si="234"/>
        <v>0</v>
      </c>
      <c r="AA464" s="4">
        <f t="shared" si="235"/>
        <v>0</v>
      </c>
      <c r="AB464" s="44">
        <f t="shared" si="236"/>
        <v>0</v>
      </c>
      <c r="AC464" s="6">
        <f t="shared" si="237"/>
        <v>0</v>
      </c>
      <c r="AD464" s="4">
        <f t="shared" si="253"/>
        <v>0</v>
      </c>
      <c r="AF464" s="4">
        <f t="shared" si="238"/>
        <v>0</v>
      </c>
      <c r="AG464" s="4">
        <f t="shared" si="239"/>
        <v>0</v>
      </c>
      <c r="AH464" s="4">
        <f t="shared" si="254"/>
        <v>0</v>
      </c>
      <c r="AI464" s="4">
        <f t="shared" si="240"/>
        <v>0</v>
      </c>
      <c r="AJ464" s="4">
        <f t="shared" si="241"/>
        <v>0</v>
      </c>
      <c r="AK464" s="4">
        <f t="shared" si="242"/>
        <v>0</v>
      </c>
      <c r="AL464" s="4">
        <f t="shared" si="243"/>
        <v>0</v>
      </c>
      <c r="AM464" s="4">
        <f t="shared" si="244"/>
        <v>0</v>
      </c>
      <c r="AN464" s="4">
        <f t="shared" si="245"/>
        <v>0</v>
      </c>
      <c r="AO464" s="4">
        <f t="shared" si="246"/>
        <v>0</v>
      </c>
      <c r="AP464" s="4">
        <v>0</v>
      </c>
      <c r="AQ464" s="4">
        <v>0</v>
      </c>
      <c r="AR464" s="4">
        <f t="shared" si="247"/>
        <v>0</v>
      </c>
      <c r="AS464" s="4">
        <f t="shared" si="255"/>
        <v>0</v>
      </c>
      <c r="AT464" s="4">
        <v>7.0000000000000007E-2</v>
      </c>
      <c r="AU464" s="4">
        <f t="shared" si="256"/>
        <v>0</v>
      </c>
      <c r="AV464" s="18">
        <f t="shared" si="257"/>
        <v>0</v>
      </c>
      <c r="AW464" s="105"/>
      <c r="AX464" s="103"/>
      <c r="AY464" s="107">
        <f t="shared" si="248"/>
        <v>0</v>
      </c>
      <c r="AZ464" s="7"/>
      <c r="BA464" s="7"/>
      <c r="BB464" s="7"/>
      <c r="BC464" s="7"/>
      <c r="BD464" s="7"/>
      <c r="BE464" s="7"/>
      <c r="BF464" s="7"/>
    </row>
    <row r="465" spans="1:58" x14ac:dyDescent="0.25">
      <c r="A465" s="22" t="s">
        <v>599</v>
      </c>
      <c r="B465" s="23">
        <v>78</v>
      </c>
      <c r="C465" s="22" t="s">
        <v>1978</v>
      </c>
      <c r="D465" s="22">
        <v>780300406</v>
      </c>
      <c r="E465" s="22">
        <v>780018032</v>
      </c>
      <c r="F465" s="22" t="s">
        <v>1529</v>
      </c>
      <c r="I465" s="1" t="s">
        <v>131</v>
      </c>
      <c r="J465" s="33">
        <v>0</v>
      </c>
      <c r="K465" s="33">
        <f t="shared" si="249"/>
        <v>0</v>
      </c>
      <c r="L465" s="33">
        <v>0</v>
      </c>
      <c r="M465" s="33">
        <f t="shared" si="250"/>
        <v>0</v>
      </c>
      <c r="N465" s="32">
        <v>1</v>
      </c>
      <c r="O465" s="43"/>
      <c r="P465" s="33" t="str">
        <f t="shared" si="226"/>
        <v/>
      </c>
      <c r="Q465" s="36">
        <f t="shared" si="227"/>
        <v>0</v>
      </c>
      <c r="R465" s="6">
        <f t="shared" si="228"/>
        <v>0</v>
      </c>
      <c r="S465" s="6">
        <f t="shared" si="229"/>
        <v>0</v>
      </c>
      <c r="T465" s="6">
        <f t="shared" si="251"/>
        <v>0</v>
      </c>
      <c r="U465" s="6">
        <f t="shared" si="230"/>
        <v>0</v>
      </c>
      <c r="V465" s="6">
        <f t="shared" si="231"/>
        <v>0</v>
      </c>
      <c r="W465" s="6">
        <f t="shared" si="232"/>
        <v>0</v>
      </c>
      <c r="X465" s="6">
        <f t="shared" si="233"/>
        <v>0</v>
      </c>
      <c r="Y465" s="6">
        <f t="shared" si="252"/>
        <v>0</v>
      </c>
      <c r="Z465" s="6">
        <f t="shared" si="234"/>
        <v>0</v>
      </c>
      <c r="AA465" s="4">
        <f t="shared" si="235"/>
        <v>0</v>
      </c>
      <c r="AB465" s="44">
        <f t="shared" si="236"/>
        <v>0</v>
      </c>
      <c r="AC465" s="6">
        <f t="shared" si="237"/>
        <v>0</v>
      </c>
      <c r="AD465" s="4">
        <f t="shared" si="253"/>
        <v>0</v>
      </c>
      <c r="AF465" s="4">
        <f t="shared" si="238"/>
        <v>0</v>
      </c>
      <c r="AG465" s="4">
        <f t="shared" si="239"/>
        <v>0</v>
      </c>
      <c r="AH465" s="4">
        <f t="shared" si="254"/>
        <v>0</v>
      </c>
      <c r="AI465" s="4">
        <f t="shared" si="240"/>
        <v>0</v>
      </c>
      <c r="AJ465" s="4">
        <f t="shared" si="241"/>
        <v>0</v>
      </c>
      <c r="AK465" s="4">
        <f t="shared" si="242"/>
        <v>0</v>
      </c>
      <c r="AL465" s="4">
        <f t="shared" si="243"/>
        <v>0</v>
      </c>
      <c r="AM465" s="4">
        <f t="shared" si="244"/>
        <v>0</v>
      </c>
      <c r="AN465" s="4">
        <f t="shared" si="245"/>
        <v>0</v>
      </c>
      <c r="AO465" s="4">
        <f t="shared" si="246"/>
        <v>0</v>
      </c>
      <c r="AP465" s="4">
        <v>0</v>
      </c>
      <c r="AQ465" s="4">
        <v>0</v>
      </c>
      <c r="AR465" s="4">
        <f t="shared" si="247"/>
        <v>0</v>
      </c>
      <c r="AS465" s="4">
        <f t="shared" si="255"/>
        <v>0</v>
      </c>
      <c r="AT465" s="4">
        <v>7.0000000000000007E-2</v>
      </c>
      <c r="AU465" s="4">
        <f t="shared" si="256"/>
        <v>0</v>
      </c>
      <c r="AV465" s="18">
        <f t="shared" si="257"/>
        <v>0</v>
      </c>
      <c r="AW465" s="105"/>
      <c r="AX465" s="103"/>
      <c r="AY465" s="107">
        <f t="shared" si="248"/>
        <v>0</v>
      </c>
      <c r="AZ465" s="7"/>
      <c r="BA465" s="7"/>
      <c r="BB465" s="7"/>
      <c r="BC465" s="7"/>
      <c r="BD465" s="7"/>
      <c r="BE465" s="7"/>
      <c r="BF465" s="7"/>
    </row>
    <row r="466" spans="1:58" x14ac:dyDescent="0.25">
      <c r="A466" s="22" t="s">
        <v>599</v>
      </c>
      <c r="B466" s="23">
        <v>78</v>
      </c>
      <c r="C466" s="22" t="s">
        <v>1979</v>
      </c>
      <c r="D466" s="22">
        <v>780300414</v>
      </c>
      <c r="E466" s="22">
        <v>780000675</v>
      </c>
      <c r="F466" s="22" t="s">
        <v>1529</v>
      </c>
      <c r="I466" s="1" t="s">
        <v>137</v>
      </c>
      <c r="J466" s="33">
        <v>0</v>
      </c>
      <c r="K466" s="33">
        <f t="shared" si="249"/>
        <v>0</v>
      </c>
      <c r="L466" s="33">
        <v>0</v>
      </c>
      <c r="M466" s="33">
        <f t="shared" si="250"/>
        <v>0</v>
      </c>
      <c r="N466" s="32">
        <v>1</v>
      </c>
      <c r="O466" s="43"/>
      <c r="P466" s="33" t="str">
        <f t="shared" si="226"/>
        <v/>
      </c>
      <c r="Q466" s="36">
        <f t="shared" si="227"/>
        <v>0</v>
      </c>
      <c r="R466" s="6">
        <f t="shared" si="228"/>
        <v>0</v>
      </c>
      <c r="S466" s="6">
        <f t="shared" si="229"/>
        <v>0</v>
      </c>
      <c r="T466" s="6">
        <f t="shared" si="251"/>
        <v>0</v>
      </c>
      <c r="U466" s="6">
        <f t="shared" si="230"/>
        <v>0</v>
      </c>
      <c r="V466" s="6">
        <f t="shared" si="231"/>
        <v>0</v>
      </c>
      <c r="W466" s="6">
        <f t="shared" si="232"/>
        <v>0</v>
      </c>
      <c r="X466" s="6">
        <f t="shared" si="233"/>
        <v>0</v>
      </c>
      <c r="Y466" s="6">
        <f t="shared" si="252"/>
        <v>0</v>
      </c>
      <c r="Z466" s="6">
        <f t="shared" si="234"/>
        <v>0</v>
      </c>
      <c r="AA466" s="4">
        <f t="shared" si="235"/>
        <v>0</v>
      </c>
      <c r="AB466" s="44">
        <f t="shared" si="236"/>
        <v>0</v>
      </c>
      <c r="AC466" s="6">
        <f t="shared" si="237"/>
        <v>0</v>
      </c>
      <c r="AD466" s="4">
        <f t="shared" si="253"/>
        <v>0</v>
      </c>
      <c r="AF466" s="4">
        <f t="shared" si="238"/>
        <v>0</v>
      </c>
      <c r="AG466" s="4">
        <f t="shared" si="239"/>
        <v>0</v>
      </c>
      <c r="AH466" s="4">
        <f t="shared" si="254"/>
        <v>0</v>
      </c>
      <c r="AI466" s="4">
        <f t="shared" si="240"/>
        <v>0</v>
      </c>
      <c r="AJ466" s="4">
        <f t="shared" si="241"/>
        <v>0</v>
      </c>
      <c r="AK466" s="4">
        <f t="shared" si="242"/>
        <v>0</v>
      </c>
      <c r="AL466" s="4">
        <f t="shared" si="243"/>
        <v>0</v>
      </c>
      <c r="AM466" s="4">
        <f t="shared" si="244"/>
        <v>0</v>
      </c>
      <c r="AN466" s="4">
        <f t="shared" si="245"/>
        <v>0</v>
      </c>
      <c r="AO466" s="4">
        <f t="shared" si="246"/>
        <v>0</v>
      </c>
      <c r="AP466" s="4">
        <v>0</v>
      </c>
      <c r="AQ466" s="4">
        <v>0</v>
      </c>
      <c r="AR466" s="4">
        <f t="shared" si="247"/>
        <v>0</v>
      </c>
      <c r="AS466" s="4">
        <f t="shared" si="255"/>
        <v>0</v>
      </c>
      <c r="AT466" s="4">
        <v>7.0000000000000007E-2</v>
      </c>
      <c r="AU466" s="4">
        <f t="shared" si="256"/>
        <v>0</v>
      </c>
      <c r="AV466" s="18">
        <f t="shared" si="257"/>
        <v>0</v>
      </c>
      <c r="AW466" s="105"/>
      <c r="AX466" s="103"/>
      <c r="AY466" s="107">
        <f t="shared" si="248"/>
        <v>0</v>
      </c>
      <c r="AZ466" s="7"/>
      <c r="BA466" s="7"/>
      <c r="BB466" s="7"/>
      <c r="BC466" s="7"/>
      <c r="BD466" s="7"/>
      <c r="BE466" s="7"/>
      <c r="BF466" s="7"/>
    </row>
    <row r="467" spans="1:58" x14ac:dyDescent="0.25">
      <c r="A467" s="22" t="s">
        <v>599</v>
      </c>
      <c r="B467" s="23">
        <v>78</v>
      </c>
      <c r="C467" s="22" t="s">
        <v>1980</v>
      </c>
      <c r="D467" s="22">
        <v>780300422</v>
      </c>
      <c r="E467" s="22">
        <v>780002259</v>
      </c>
      <c r="F467" s="22" t="s">
        <v>1529</v>
      </c>
      <c r="I467" s="1" t="s">
        <v>134</v>
      </c>
      <c r="J467" s="33">
        <v>0</v>
      </c>
      <c r="K467" s="33">
        <f t="shared" si="249"/>
        <v>0</v>
      </c>
      <c r="L467" s="33">
        <v>0</v>
      </c>
      <c r="M467" s="33">
        <f t="shared" si="250"/>
        <v>0</v>
      </c>
      <c r="N467" s="32">
        <v>1</v>
      </c>
      <c r="O467" s="43"/>
      <c r="P467" s="33" t="str">
        <f t="shared" si="226"/>
        <v/>
      </c>
      <c r="Q467" s="36">
        <f t="shared" si="227"/>
        <v>0</v>
      </c>
      <c r="R467" s="6">
        <f t="shared" si="228"/>
        <v>0</v>
      </c>
      <c r="S467" s="6">
        <f t="shared" si="229"/>
        <v>0</v>
      </c>
      <c r="T467" s="6">
        <f t="shared" si="251"/>
        <v>0</v>
      </c>
      <c r="U467" s="6">
        <f t="shared" si="230"/>
        <v>0</v>
      </c>
      <c r="V467" s="6">
        <f t="shared" si="231"/>
        <v>0</v>
      </c>
      <c r="W467" s="6">
        <f t="shared" si="232"/>
        <v>0</v>
      </c>
      <c r="X467" s="6">
        <f t="shared" si="233"/>
        <v>0</v>
      </c>
      <c r="Y467" s="6">
        <f t="shared" si="252"/>
        <v>0</v>
      </c>
      <c r="Z467" s="6">
        <f t="shared" si="234"/>
        <v>0</v>
      </c>
      <c r="AA467" s="4">
        <f t="shared" si="235"/>
        <v>0</v>
      </c>
      <c r="AB467" s="44">
        <f t="shared" si="236"/>
        <v>0</v>
      </c>
      <c r="AC467" s="6">
        <f t="shared" si="237"/>
        <v>0</v>
      </c>
      <c r="AD467" s="4">
        <f t="shared" si="253"/>
        <v>0</v>
      </c>
      <c r="AF467" s="4">
        <f t="shared" si="238"/>
        <v>0</v>
      </c>
      <c r="AG467" s="4">
        <f t="shared" si="239"/>
        <v>0</v>
      </c>
      <c r="AH467" s="4">
        <f t="shared" si="254"/>
        <v>0</v>
      </c>
      <c r="AI467" s="4">
        <f t="shared" si="240"/>
        <v>0</v>
      </c>
      <c r="AJ467" s="4">
        <f t="shared" si="241"/>
        <v>0</v>
      </c>
      <c r="AK467" s="4">
        <f t="shared" si="242"/>
        <v>0</v>
      </c>
      <c r="AL467" s="4">
        <f t="shared" si="243"/>
        <v>0</v>
      </c>
      <c r="AM467" s="4">
        <f t="shared" si="244"/>
        <v>0</v>
      </c>
      <c r="AN467" s="4">
        <f t="shared" si="245"/>
        <v>0</v>
      </c>
      <c r="AO467" s="4">
        <f t="shared" si="246"/>
        <v>0</v>
      </c>
      <c r="AP467" s="4">
        <v>0</v>
      </c>
      <c r="AQ467" s="4">
        <v>0</v>
      </c>
      <c r="AR467" s="4">
        <f t="shared" si="247"/>
        <v>0</v>
      </c>
      <c r="AS467" s="4">
        <f t="shared" si="255"/>
        <v>0</v>
      </c>
      <c r="AT467" s="4">
        <v>7.0000000000000007E-2</v>
      </c>
      <c r="AU467" s="4">
        <f t="shared" si="256"/>
        <v>0</v>
      </c>
      <c r="AV467" s="18">
        <f t="shared" si="257"/>
        <v>0</v>
      </c>
      <c r="AW467" s="105"/>
      <c r="AX467" s="103"/>
      <c r="AY467" s="107">
        <f t="shared" si="248"/>
        <v>0</v>
      </c>
      <c r="AZ467" s="7"/>
      <c r="BA467" s="7"/>
      <c r="BB467" s="7"/>
      <c r="BC467" s="7"/>
      <c r="BD467" s="7"/>
      <c r="BE467" s="7"/>
      <c r="BF467" s="7"/>
    </row>
    <row r="468" spans="1:58" x14ac:dyDescent="0.25">
      <c r="A468" s="22" t="s">
        <v>599</v>
      </c>
      <c r="B468" s="23">
        <v>78</v>
      </c>
      <c r="C468" s="22" t="s">
        <v>1981</v>
      </c>
      <c r="D468" s="22">
        <v>780300455</v>
      </c>
      <c r="E468" s="22">
        <v>780000717</v>
      </c>
      <c r="F468" s="22" t="s">
        <v>1529</v>
      </c>
      <c r="I468" s="1" t="s">
        <v>136</v>
      </c>
      <c r="J468" s="33">
        <v>0</v>
      </c>
      <c r="K468" s="33">
        <f t="shared" si="249"/>
        <v>0</v>
      </c>
      <c r="L468" s="33">
        <v>0</v>
      </c>
      <c r="M468" s="33">
        <f t="shared" si="250"/>
        <v>0</v>
      </c>
      <c r="N468" s="32">
        <v>1</v>
      </c>
      <c r="O468" s="43"/>
      <c r="P468" s="33" t="str">
        <f t="shared" si="226"/>
        <v/>
      </c>
      <c r="Q468" s="36">
        <f t="shared" si="227"/>
        <v>0</v>
      </c>
      <c r="R468" s="6">
        <f t="shared" si="228"/>
        <v>0</v>
      </c>
      <c r="S468" s="6">
        <f t="shared" si="229"/>
        <v>0</v>
      </c>
      <c r="T468" s="6">
        <f t="shared" si="251"/>
        <v>0</v>
      </c>
      <c r="U468" s="6">
        <f t="shared" si="230"/>
        <v>0</v>
      </c>
      <c r="V468" s="6">
        <f t="shared" si="231"/>
        <v>0</v>
      </c>
      <c r="W468" s="6">
        <f t="shared" si="232"/>
        <v>0</v>
      </c>
      <c r="X468" s="6">
        <f t="shared" si="233"/>
        <v>0</v>
      </c>
      <c r="Y468" s="6">
        <f t="shared" si="252"/>
        <v>0</v>
      </c>
      <c r="Z468" s="6">
        <f t="shared" si="234"/>
        <v>0</v>
      </c>
      <c r="AA468" s="4">
        <f t="shared" si="235"/>
        <v>0</v>
      </c>
      <c r="AB468" s="44">
        <f t="shared" si="236"/>
        <v>0</v>
      </c>
      <c r="AC468" s="6">
        <f t="shared" si="237"/>
        <v>0</v>
      </c>
      <c r="AD468" s="4">
        <f t="shared" si="253"/>
        <v>0</v>
      </c>
      <c r="AF468" s="4">
        <f t="shared" si="238"/>
        <v>0</v>
      </c>
      <c r="AG468" s="4">
        <f t="shared" si="239"/>
        <v>0</v>
      </c>
      <c r="AH468" s="4">
        <f t="shared" si="254"/>
        <v>0</v>
      </c>
      <c r="AI468" s="4">
        <f t="shared" si="240"/>
        <v>0</v>
      </c>
      <c r="AJ468" s="4">
        <f t="shared" si="241"/>
        <v>0</v>
      </c>
      <c r="AK468" s="4">
        <f t="shared" si="242"/>
        <v>0</v>
      </c>
      <c r="AL468" s="4">
        <f t="shared" si="243"/>
        <v>0</v>
      </c>
      <c r="AM468" s="4">
        <f t="shared" si="244"/>
        <v>0</v>
      </c>
      <c r="AN468" s="4">
        <f t="shared" si="245"/>
        <v>0</v>
      </c>
      <c r="AO468" s="4">
        <f t="shared" si="246"/>
        <v>0</v>
      </c>
      <c r="AP468" s="4">
        <v>0</v>
      </c>
      <c r="AQ468" s="4">
        <v>0</v>
      </c>
      <c r="AR468" s="4">
        <f t="shared" si="247"/>
        <v>0</v>
      </c>
      <c r="AS468" s="4">
        <f t="shared" si="255"/>
        <v>0</v>
      </c>
      <c r="AT468" s="4">
        <v>7.0000000000000007E-2</v>
      </c>
      <c r="AU468" s="4">
        <f t="shared" si="256"/>
        <v>0</v>
      </c>
      <c r="AV468" s="18">
        <f t="shared" si="257"/>
        <v>0</v>
      </c>
      <c r="AW468" s="105"/>
      <c r="AX468" s="103"/>
      <c r="AY468" s="107">
        <f t="shared" si="248"/>
        <v>0</v>
      </c>
      <c r="AZ468" s="7"/>
      <c r="BA468" s="7"/>
      <c r="BB468" s="7"/>
      <c r="BC468" s="7"/>
      <c r="BD468" s="7"/>
      <c r="BE468" s="7"/>
      <c r="BF468" s="7"/>
    </row>
    <row r="469" spans="1:58" x14ac:dyDescent="0.25">
      <c r="A469" s="22" t="s">
        <v>599</v>
      </c>
      <c r="B469" s="23">
        <v>78</v>
      </c>
      <c r="C469" s="22" t="s">
        <v>1982</v>
      </c>
      <c r="D469" s="22">
        <v>780800256</v>
      </c>
      <c r="E469" s="22">
        <v>780110078</v>
      </c>
      <c r="F469" s="22" t="s">
        <v>1504</v>
      </c>
      <c r="I469" s="1" t="s">
        <v>128</v>
      </c>
      <c r="J469" s="33">
        <v>70704</v>
      </c>
      <c r="K469" s="33">
        <f t="shared" si="249"/>
        <v>53098.710644808307</v>
      </c>
      <c r="L469" s="33">
        <v>5831</v>
      </c>
      <c r="M469" s="33">
        <f t="shared" si="250"/>
        <v>1</v>
      </c>
      <c r="N469" s="32">
        <v>0</v>
      </c>
      <c r="O469" s="33" t="s">
        <v>11</v>
      </c>
      <c r="P469" s="33" t="str">
        <f t="shared" si="226"/>
        <v/>
      </c>
      <c r="Q469" s="36">
        <f t="shared" si="227"/>
        <v>4.5573809523809521</v>
      </c>
      <c r="R469" s="6">
        <f t="shared" si="228"/>
        <v>7.6924277976190467</v>
      </c>
      <c r="S469" s="6">
        <f t="shared" si="229"/>
        <v>0</v>
      </c>
      <c r="T469" s="6">
        <f t="shared" si="251"/>
        <v>3.1350468452380946</v>
      </c>
      <c r="U469" s="6">
        <f t="shared" si="230"/>
        <v>7.6924277976190467</v>
      </c>
      <c r="V469" s="6">
        <f t="shared" si="231"/>
        <v>9.4692857142857143</v>
      </c>
      <c r="W469" s="6">
        <f t="shared" si="232"/>
        <v>12.771136904761905</v>
      </c>
      <c r="X469" s="6">
        <f t="shared" si="233"/>
        <v>0</v>
      </c>
      <c r="Y469" s="6">
        <f t="shared" si="252"/>
        <v>3.3018511904761905</v>
      </c>
      <c r="Z469" s="6">
        <f t="shared" si="234"/>
        <v>12.771136904761905</v>
      </c>
      <c r="AA469" s="4">
        <f t="shared" si="235"/>
        <v>3</v>
      </c>
      <c r="AB469" s="44">
        <f t="shared" si="236"/>
        <v>3</v>
      </c>
      <c r="AC469" s="6">
        <f t="shared" si="237"/>
        <v>0.375</v>
      </c>
      <c r="AD469" s="4">
        <f t="shared" si="253"/>
        <v>1</v>
      </c>
      <c r="AF469" s="4">
        <f t="shared" si="238"/>
        <v>0</v>
      </c>
      <c r="AG469" s="4">
        <f t="shared" si="239"/>
        <v>0</v>
      </c>
      <c r="AH469" s="4">
        <f t="shared" si="254"/>
        <v>0</v>
      </c>
      <c r="AI469" s="4">
        <f t="shared" si="240"/>
        <v>2225883.260119047</v>
      </c>
      <c r="AJ469" s="4">
        <f t="shared" si="241"/>
        <v>979478.96713928576</v>
      </c>
      <c r="AK469" s="4">
        <f t="shared" si="242"/>
        <v>821548.79999999993</v>
      </c>
      <c r="AL469" s="4">
        <f t="shared" si="243"/>
        <v>126000</v>
      </c>
      <c r="AM469" s="4">
        <f t="shared" si="244"/>
        <v>26908.574999999997</v>
      </c>
      <c r="AN469" s="4">
        <f t="shared" si="245"/>
        <v>68911.818181818177</v>
      </c>
      <c r="AO469" s="4">
        <f t="shared" si="246"/>
        <v>406070.83999999991</v>
      </c>
      <c r="AP469" s="4">
        <v>0</v>
      </c>
      <c r="AQ469" s="4">
        <v>0</v>
      </c>
      <c r="AR469" s="4">
        <f t="shared" si="247"/>
        <v>719414.22388080822</v>
      </c>
      <c r="AS469" s="4">
        <f t="shared" si="255"/>
        <v>5374216.4843209591</v>
      </c>
      <c r="AT469" s="4">
        <v>7.0000000000000007E-2</v>
      </c>
      <c r="AU469" s="4">
        <f t="shared" si="256"/>
        <v>5750411.6382234264</v>
      </c>
      <c r="AV469" s="18">
        <f t="shared" si="257"/>
        <v>1</v>
      </c>
      <c r="AW469" s="105"/>
      <c r="AX469" s="103"/>
      <c r="AY469" s="107">
        <f t="shared" si="248"/>
        <v>5750411.6382234264</v>
      </c>
      <c r="AZ469" s="7"/>
      <c r="BA469" s="7"/>
      <c r="BB469" s="7"/>
      <c r="BC469" s="7"/>
      <c r="BD469" s="7"/>
      <c r="BE469" s="7"/>
      <c r="BF469" s="7"/>
    </row>
    <row r="470" spans="1:58" x14ac:dyDescent="0.25">
      <c r="A470" s="22" t="s">
        <v>599</v>
      </c>
      <c r="B470" s="23">
        <v>91</v>
      </c>
      <c r="C470" s="22" t="s">
        <v>1983</v>
      </c>
      <c r="D470" s="22">
        <v>910000272</v>
      </c>
      <c r="E470" s="22">
        <v>910110014</v>
      </c>
      <c r="F470" s="22" t="s">
        <v>1504</v>
      </c>
      <c r="I470" s="1" t="s">
        <v>63</v>
      </c>
      <c r="J470" s="33">
        <v>26052</v>
      </c>
      <c r="K470" s="33">
        <f t="shared" si="249"/>
        <v>19565.054448384049</v>
      </c>
      <c r="L470" s="33">
        <v>1404</v>
      </c>
      <c r="M470" s="33">
        <f t="shared" si="250"/>
        <v>1</v>
      </c>
      <c r="N470" s="32">
        <v>0</v>
      </c>
      <c r="O470" s="33" t="s">
        <v>11</v>
      </c>
      <c r="P470" s="33" t="str">
        <f t="shared" si="226"/>
        <v/>
      </c>
      <c r="Q470" s="36">
        <f t="shared" si="227"/>
        <v>1.8995238095238096</v>
      </c>
      <c r="R470" s="6">
        <f t="shared" si="228"/>
        <v>3.0047278571428571</v>
      </c>
      <c r="S470" s="6">
        <f t="shared" si="229"/>
        <v>0</v>
      </c>
      <c r="T470" s="6">
        <f t="shared" si="251"/>
        <v>1.1052040476190474</v>
      </c>
      <c r="U470" s="6">
        <f t="shared" si="230"/>
        <v>3.0047278571428571</v>
      </c>
      <c r="V470" s="6">
        <f t="shared" si="231"/>
        <v>3.4891071428571427</v>
      </c>
      <c r="W470" s="6">
        <f t="shared" si="232"/>
        <v>4.4273095238095239</v>
      </c>
      <c r="X470" s="6">
        <f t="shared" si="233"/>
        <v>0</v>
      </c>
      <c r="Y470" s="6">
        <f t="shared" si="252"/>
        <v>0.93820238095238118</v>
      </c>
      <c r="Z470" s="6">
        <f t="shared" si="234"/>
        <v>4.4273095238095239</v>
      </c>
      <c r="AA470" s="4">
        <f t="shared" si="235"/>
        <v>1</v>
      </c>
      <c r="AB470" s="44">
        <f t="shared" si="236"/>
        <v>1</v>
      </c>
      <c r="AC470" s="6">
        <f t="shared" si="237"/>
        <v>0.125</v>
      </c>
      <c r="AD470" s="4">
        <f t="shared" si="253"/>
        <v>0</v>
      </c>
      <c r="AF470" s="4">
        <f t="shared" si="238"/>
        <v>0</v>
      </c>
      <c r="AG470" s="4">
        <f t="shared" si="239"/>
        <v>0</v>
      </c>
      <c r="AH470" s="4">
        <f t="shared" si="254"/>
        <v>0</v>
      </c>
      <c r="AI470" s="4">
        <f t="shared" si="240"/>
        <v>784694.87380952365</v>
      </c>
      <c r="AJ470" s="4">
        <f t="shared" si="241"/>
        <v>278313.4205785715</v>
      </c>
      <c r="AK470" s="4">
        <f t="shared" si="242"/>
        <v>273849.59999999998</v>
      </c>
      <c r="AL470" s="4">
        <f t="shared" si="243"/>
        <v>42000</v>
      </c>
      <c r="AM470" s="4">
        <f t="shared" si="244"/>
        <v>8969.5249999999996</v>
      </c>
      <c r="AN470" s="4">
        <f t="shared" si="245"/>
        <v>16592.727272727272</v>
      </c>
      <c r="AO470" s="4">
        <f t="shared" si="246"/>
        <v>0</v>
      </c>
      <c r="AP470" s="4">
        <v>0</v>
      </c>
      <c r="AQ470" s="4">
        <v>0</v>
      </c>
      <c r="AR470" s="4">
        <f t="shared" si="247"/>
        <v>0</v>
      </c>
      <c r="AS470" s="4">
        <f t="shared" si="255"/>
        <v>1404420.1466608222</v>
      </c>
      <c r="AT470" s="4">
        <v>7.0000000000000007E-2</v>
      </c>
      <c r="AU470" s="4">
        <f t="shared" si="256"/>
        <v>1502729.5569270798</v>
      </c>
      <c r="AV470" s="18">
        <f t="shared" si="257"/>
        <v>1</v>
      </c>
      <c r="AW470" s="105"/>
      <c r="AX470" s="103"/>
      <c r="AY470" s="107">
        <f t="shared" si="248"/>
        <v>1502729.5569270798</v>
      </c>
      <c r="AZ470" s="7"/>
      <c r="BA470" s="7"/>
      <c r="BB470" s="7"/>
      <c r="BC470" s="7"/>
      <c r="BD470" s="7"/>
      <c r="BE470" s="7"/>
      <c r="BF470" s="7"/>
    </row>
    <row r="471" spans="1:58" x14ac:dyDescent="0.25">
      <c r="A471" s="22" t="s">
        <v>599</v>
      </c>
      <c r="B471" s="23">
        <v>91</v>
      </c>
      <c r="C471" s="22" t="s">
        <v>1984</v>
      </c>
      <c r="D471" s="22">
        <v>910000280</v>
      </c>
      <c r="E471" s="22">
        <v>910019447</v>
      </c>
      <c r="F471" s="22" t="s">
        <v>1504</v>
      </c>
      <c r="I471" s="1" t="s">
        <v>65</v>
      </c>
      <c r="J471" s="33">
        <v>21742</v>
      </c>
      <c r="K471" s="33">
        <f t="shared" si="249"/>
        <v>16328.244043327424</v>
      </c>
      <c r="L471" s="33">
        <v>0</v>
      </c>
      <c r="M471" s="33">
        <f t="shared" si="250"/>
        <v>1</v>
      </c>
      <c r="N471" s="32">
        <v>0</v>
      </c>
      <c r="O471" s="33" t="s">
        <v>16</v>
      </c>
      <c r="P471" s="33" t="str">
        <f t="shared" si="226"/>
        <v/>
      </c>
      <c r="Q471" s="36">
        <f t="shared" si="227"/>
        <v>1.6429761904761908</v>
      </c>
      <c r="R471" s="6">
        <f t="shared" si="228"/>
        <v>0</v>
      </c>
      <c r="S471" s="6">
        <f t="shared" si="229"/>
        <v>0</v>
      </c>
      <c r="T471" s="6">
        <f t="shared" si="251"/>
        <v>0</v>
      </c>
      <c r="U471" s="6">
        <f t="shared" si="230"/>
        <v>1.6429761904761908</v>
      </c>
      <c r="V471" s="6">
        <f t="shared" si="231"/>
        <v>2.9118749999999998</v>
      </c>
      <c r="W471" s="6">
        <f t="shared" si="232"/>
        <v>0</v>
      </c>
      <c r="X471" s="6">
        <f t="shared" si="233"/>
        <v>0</v>
      </c>
      <c r="Y471" s="6">
        <f t="shared" si="252"/>
        <v>0</v>
      </c>
      <c r="Z471" s="6">
        <f t="shared" si="234"/>
        <v>2.9118749999999998</v>
      </c>
      <c r="AA471" s="4">
        <f t="shared" si="235"/>
        <v>0</v>
      </c>
      <c r="AB471" s="44">
        <f t="shared" si="236"/>
        <v>0</v>
      </c>
      <c r="AC471" s="6">
        <f t="shared" si="237"/>
        <v>0</v>
      </c>
      <c r="AD471" s="4">
        <f t="shared" si="253"/>
        <v>0</v>
      </c>
      <c r="AF471" s="4">
        <f t="shared" si="238"/>
        <v>0</v>
      </c>
      <c r="AG471" s="4">
        <f t="shared" si="239"/>
        <v>0</v>
      </c>
      <c r="AH471" s="4">
        <f t="shared" si="254"/>
        <v>0</v>
      </c>
      <c r="AI471" s="4">
        <f t="shared" si="240"/>
        <v>0</v>
      </c>
      <c r="AJ471" s="4">
        <f t="shared" si="241"/>
        <v>0</v>
      </c>
      <c r="AK471" s="4">
        <f t="shared" si="242"/>
        <v>0</v>
      </c>
      <c r="AL471" s="4">
        <f t="shared" si="243"/>
        <v>0</v>
      </c>
      <c r="AM471" s="4">
        <f t="shared" si="244"/>
        <v>0</v>
      </c>
      <c r="AN471" s="4">
        <f t="shared" si="245"/>
        <v>0</v>
      </c>
      <c r="AO471" s="4">
        <f t="shared" si="246"/>
        <v>0</v>
      </c>
      <c r="AP471" s="4">
        <v>0</v>
      </c>
      <c r="AQ471" s="4">
        <v>0</v>
      </c>
      <c r="AR471" s="4">
        <f t="shared" si="247"/>
        <v>0</v>
      </c>
      <c r="AS471" s="4">
        <f t="shared" si="255"/>
        <v>0</v>
      </c>
      <c r="AT471" s="4">
        <v>7.0000000000000007E-2</v>
      </c>
      <c r="AU471" s="4">
        <f t="shared" si="256"/>
        <v>0</v>
      </c>
      <c r="AV471" s="18">
        <f t="shared" si="257"/>
        <v>0</v>
      </c>
      <c r="AW471" s="105"/>
      <c r="AX471" s="103"/>
      <c r="AY471" s="107">
        <f t="shared" si="248"/>
        <v>0</v>
      </c>
      <c r="AZ471" s="7"/>
      <c r="BA471" s="7"/>
      <c r="BB471" s="7"/>
      <c r="BC471" s="7"/>
      <c r="BD471" s="7"/>
      <c r="BE471" s="7"/>
      <c r="BF471" s="7"/>
    </row>
    <row r="472" spans="1:58" x14ac:dyDescent="0.25">
      <c r="A472" s="22" t="s">
        <v>599</v>
      </c>
      <c r="B472" s="23">
        <v>91</v>
      </c>
      <c r="C472" s="22" t="s">
        <v>1985</v>
      </c>
      <c r="D472" s="22">
        <v>910000298</v>
      </c>
      <c r="E472" s="22">
        <v>910110055</v>
      </c>
      <c r="F472" s="22" t="s">
        <v>1504</v>
      </c>
      <c r="I472" s="1" t="s">
        <v>62</v>
      </c>
      <c r="J472" s="33">
        <v>56933</v>
      </c>
      <c r="K472" s="33">
        <f t="shared" si="249"/>
        <v>42756.688350600693</v>
      </c>
      <c r="L472" s="33">
        <v>1828</v>
      </c>
      <c r="M472" s="33">
        <f t="shared" si="250"/>
        <v>1</v>
      </c>
      <c r="N472" s="32">
        <v>0</v>
      </c>
      <c r="O472" s="33" t="s">
        <v>11</v>
      </c>
      <c r="P472" s="33" t="str">
        <f t="shared" si="226"/>
        <v/>
      </c>
      <c r="Q472" s="36">
        <f t="shared" si="227"/>
        <v>3.7376785714285718</v>
      </c>
      <c r="R472" s="6">
        <f t="shared" si="228"/>
        <v>5.1481444047619043</v>
      </c>
      <c r="S472" s="6">
        <f t="shared" si="229"/>
        <v>0</v>
      </c>
      <c r="T472" s="6">
        <f t="shared" si="251"/>
        <v>1.4104658333333324</v>
      </c>
      <c r="U472" s="6">
        <f t="shared" si="230"/>
        <v>5.1481444047619043</v>
      </c>
      <c r="V472" s="6">
        <f t="shared" si="231"/>
        <v>7.6249553571428574</v>
      </c>
      <c r="W472" s="6">
        <f t="shared" si="232"/>
        <v>8.23527976190476</v>
      </c>
      <c r="X472" s="6">
        <f t="shared" si="233"/>
        <v>0</v>
      </c>
      <c r="Y472" s="6">
        <f t="shared" si="252"/>
        <v>0.61032440476190253</v>
      </c>
      <c r="Z472" s="6">
        <f t="shared" si="234"/>
        <v>8.23527976190476</v>
      </c>
      <c r="AA472" s="4">
        <f t="shared" si="235"/>
        <v>1.3333333333333333</v>
      </c>
      <c r="AB472" s="44">
        <f t="shared" si="236"/>
        <v>2</v>
      </c>
      <c r="AC472" s="6">
        <f t="shared" si="237"/>
        <v>0.16666666666666666</v>
      </c>
      <c r="AD472" s="4">
        <f t="shared" si="253"/>
        <v>0</v>
      </c>
      <c r="AF472" s="4">
        <f t="shared" si="238"/>
        <v>0</v>
      </c>
      <c r="AG472" s="4">
        <f t="shared" si="239"/>
        <v>0</v>
      </c>
      <c r="AH472" s="4">
        <f t="shared" si="254"/>
        <v>0</v>
      </c>
      <c r="AI472" s="4">
        <f t="shared" si="240"/>
        <v>1001430.741666666</v>
      </c>
      <c r="AJ472" s="4">
        <f t="shared" si="241"/>
        <v>181049.92718035649</v>
      </c>
      <c r="AK472" s="4">
        <f t="shared" si="242"/>
        <v>365132.79999999993</v>
      </c>
      <c r="AL472" s="4">
        <f t="shared" si="243"/>
        <v>84000</v>
      </c>
      <c r="AM472" s="4">
        <f t="shared" si="244"/>
        <v>11959.366666666665</v>
      </c>
      <c r="AN472" s="4">
        <f t="shared" si="245"/>
        <v>21603.636363636364</v>
      </c>
      <c r="AO472" s="4">
        <f t="shared" si="246"/>
        <v>127301.91999999997</v>
      </c>
      <c r="AP472" s="4">
        <v>0</v>
      </c>
      <c r="AQ472" s="4">
        <v>0</v>
      </c>
      <c r="AR472" s="4">
        <f t="shared" si="247"/>
        <v>0</v>
      </c>
      <c r="AS472" s="4">
        <f t="shared" si="255"/>
        <v>1792478.3918773255</v>
      </c>
      <c r="AT472" s="4">
        <v>7.0000000000000007E-2</v>
      </c>
      <c r="AU472" s="4">
        <f t="shared" si="256"/>
        <v>1917951.8793087383</v>
      </c>
      <c r="AV472" s="18">
        <f t="shared" si="257"/>
        <v>1</v>
      </c>
      <c r="AW472" s="105"/>
      <c r="AX472" s="103"/>
      <c r="AY472" s="107">
        <f t="shared" si="248"/>
        <v>1917951.8793087383</v>
      </c>
      <c r="AZ472" s="7"/>
      <c r="BA472" s="7"/>
      <c r="BB472" s="7"/>
      <c r="BC472" s="7"/>
      <c r="BD472" s="7"/>
      <c r="BE472" s="7"/>
      <c r="BF472" s="7"/>
    </row>
    <row r="473" spans="1:58" x14ac:dyDescent="0.25">
      <c r="A473" s="22" t="s">
        <v>599</v>
      </c>
      <c r="B473" s="23">
        <v>91</v>
      </c>
      <c r="C473" s="22" t="s">
        <v>1986</v>
      </c>
      <c r="D473" s="22">
        <v>910000306</v>
      </c>
      <c r="E473" s="22">
        <v>910110063</v>
      </c>
      <c r="F473" s="22" t="s">
        <v>1504</v>
      </c>
      <c r="I473" s="1" t="s">
        <v>61</v>
      </c>
      <c r="J473" s="33">
        <v>41631</v>
      </c>
      <c r="K473" s="33">
        <f t="shared" si="249"/>
        <v>31264.884912508693</v>
      </c>
      <c r="L473" s="33">
        <v>1306</v>
      </c>
      <c r="M473" s="33">
        <f t="shared" si="250"/>
        <v>1</v>
      </c>
      <c r="N473" s="32">
        <v>0</v>
      </c>
      <c r="O473" s="33" t="s">
        <v>11</v>
      </c>
      <c r="P473" s="33" t="str">
        <f t="shared" si="226"/>
        <v/>
      </c>
      <c r="Q473" s="36">
        <f t="shared" si="227"/>
        <v>2.8268452380952382</v>
      </c>
      <c r="R473" s="6">
        <f t="shared" si="228"/>
        <v>3.9561459523809517</v>
      </c>
      <c r="S473" s="6">
        <f t="shared" si="229"/>
        <v>0</v>
      </c>
      <c r="T473" s="6">
        <f t="shared" si="251"/>
        <v>1.1293007142857134</v>
      </c>
      <c r="U473" s="6">
        <f t="shared" si="230"/>
        <v>3.9561459523809517</v>
      </c>
      <c r="V473" s="6">
        <f t="shared" si="231"/>
        <v>5.575580357142857</v>
      </c>
      <c r="W473" s="6">
        <f t="shared" si="232"/>
        <v>6.1163035714285714</v>
      </c>
      <c r="X473" s="6">
        <f t="shared" si="233"/>
        <v>0</v>
      </c>
      <c r="Y473" s="6">
        <f t="shared" si="252"/>
        <v>0.54072321428571435</v>
      </c>
      <c r="Z473" s="6">
        <f t="shared" si="234"/>
        <v>6.1163035714285714</v>
      </c>
      <c r="AA473" s="4">
        <f t="shared" si="235"/>
        <v>1</v>
      </c>
      <c r="AB473" s="44">
        <f t="shared" si="236"/>
        <v>1</v>
      </c>
      <c r="AC473" s="6">
        <f t="shared" si="237"/>
        <v>0.125</v>
      </c>
      <c r="AD473" s="4">
        <f t="shared" si="253"/>
        <v>0</v>
      </c>
      <c r="AF473" s="4">
        <f t="shared" si="238"/>
        <v>0</v>
      </c>
      <c r="AG473" s="4">
        <f t="shared" si="239"/>
        <v>0</v>
      </c>
      <c r="AH473" s="4">
        <f t="shared" si="254"/>
        <v>0</v>
      </c>
      <c r="AI473" s="4">
        <f t="shared" si="240"/>
        <v>801803.50714285648</v>
      </c>
      <c r="AJ473" s="4">
        <f t="shared" si="241"/>
        <v>160403.05419107145</v>
      </c>
      <c r="AK473" s="4">
        <f t="shared" si="242"/>
        <v>273849.59999999998</v>
      </c>
      <c r="AL473" s="4">
        <f t="shared" si="243"/>
        <v>42000</v>
      </c>
      <c r="AM473" s="4">
        <f t="shared" si="244"/>
        <v>8969.5249999999996</v>
      </c>
      <c r="AN473" s="4">
        <f t="shared" si="245"/>
        <v>15434.545454545454</v>
      </c>
      <c r="AO473" s="4">
        <f t="shared" si="246"/>
        <v>0</v>
      </c>
      <c r="AP473" s="4">
        <v>0</v>
      </c>
      <c r="AQ473" s="4">
        <v>0</v>
      </c>
      <c r="AR473" s="4">
        <f t="shared" si="247"/>
        <v>0</v>
      </c>
      <c r="AS473" s="4">
        <f t="shared" si="255"/>
        <v>1302460.2317884732</v>
      </c>
      <c r="AT473" s="4">
        <v>7.0000000000000007E-2</v>
      </c>
      <c r="AU473" s="4">
        <f t="shared" si="256"/>
        <v>1393632.4480136663</v>
      </c>
      <c r="AV473" s="18">
        <f t="shared" si="257"/>
        <v>1</v>
      </c>
      <c r="AW473" s="105"/>
      <c r="AX473" s="103"/>
      <c r="AY473" s="107">
        <f t="shared" si="248"/>
        <v>1393632.4480136663</v>
      </c>
      <c r="AZ473" s="7"/>
      <c r="BA473" s="7"/>
      <c r="BB473" s="7"/>
      <c r="BC473" s="7"/>
      <c r="BD473" s="7"/>
      <c r="BE473" s="7"/>
      <c r="BF473" s="7"/>
    </row>
    <row r="474" spans="1:58" x14ac:dyDescent="0.25">
      <c r="A474" s="22" t="s">
        <v>599</v>
      </c>
      <c r="B474" s="23">
        <v>91</v>
      </c>
      <c r="C474" s="22" t="s">
        <v>1987</v>
      </c>
      <c r="D474" s="22">
        <v>910000314</v>
      </c>
      <c r="E474" s="22">
        <v>910002773</v>
      </c>
      <c r="F474" s="22" t="s">
        <v>1504</v>
      </c>
      <c r="I474" s="1">
        <v>910002773</v>
      </c>
      <c r="J474" s="33">
        <v>0</v>
      </c>
      <c r="K474" s="33">
        <f t="shared" si="249"/>
        <v>0</v>
      </c>
      <c r="L474" s="33">
        <v>4639</v>
      </c>
      <c r="M474" s="33">
        <f t="shared" si="250"/>
        <v>1</v>
      </c>
      <c r="N474" s="32">
        <v>0</v>
      </c>
      <c r="O474" s="33" t="s">
        <v>10</v>
      </c>
      <c r="P474" s="33" t="str">
        <f t="shared" si="226"/>
        <v/>
      </c>
      <c r="Q474" s="36">
        <f t="shared" si="227"/>
        <v>0</v>
      </c>
      <c r="R474" s="6">
        <f t="shared" si="228"/>
        <v>0</v>
      </c>
      <c r="S474" s="6">
        <f t="shared" si="229"/>
        <v>2.333333333333333</v>
      </c>
      <c r="T474" s="6">
        <f t="shared" si="251"/>
        <v>2.333333333333333</v>
      </c>
      <c r="U474" s="6">
        <f t="shared" si="230"/>
        <v>2.333333333333333</v>
      </c>
      <c r="V474" s="6">
        <f t="shared" si="231"/>
        <v>0</v>
      </c>
      <c r="W474" s="6">
        <f t="shared" si="232"/>
        <v>0</v>
      </c>
      <c r="X474" s="6">
        <f t="shared" si="233"/>
        <v>2.333333333333333</v>
      </c>
      <c r="Y474" s="6">
        <f t="shared" si="252"/>
        <v>2.333333333333333</v>
      </c>
      <c r="Z474" s="6">
        <f t="shared" si="234"/>
        <v>2.333333333333333</v>
      </c>
      <c r="AA474" s="4">
        <f t="shared" si="235"/>
        <v>2.333333333333333</v>
      </c>
      <c r="AB474" s="44">
        <f t="shared" si="236"/>
        <v>3</v>
      </c>
      <c r="AC474" s="6">
        <f t="shared" si="237"/>
        <v>0.29166666666666663</v>
      </c>
      <c r="AD474" s="4">
        <f t="shared" si="253"/>
        <v>1</v>
      </c>
      <c r="AF474" s="4">
        <f t="shared" si="238"/>
        <v>0</v>
      </c>
      <c r="AG474" s="4">
        <f t="shared" si="239"/>
        <v>0</v>
      </c>
      <c r="AH474" s="4">
        <f t="shared" si="254"/>
        <v>0</v>
      </c>
      <c r="AI474" s="4">
        <f t="shared" si="240"/>
        <v>1656666.6666666665</v>
      </c>
      <c r="AJ474" s="4">
        <f t="shared" si="241"/>
        <v>692172.6</v>
      </c>
      <c r="AK474" s="4">
        <f t="shared" si="242"/>
        <v>638982.39999999991</v>
      </c>
      <c r="AL474" s="4">
        <f t="shared" si="243"/>
        <v>126000</v>
      </c>
      <c r="AM474" s="4">
        <f t="shared" si="244"/>
        <v>20928.891666666663</v>
      </c>
      <c r="AN474" s="4">
        <f t="shared" si="245"/>
        <v>54824.545454545456</v>
      </c>
      <c r="AO474" s="4">
        <f t="shared" si="246"/>
        <v>323059.95999999996</v>
      </c>
      <c r="AP474" s="4">
        <v>0</v>
      </c>
      <c r="AQ474" s="4">
        <v>0</v>
      </c>
      <c r="AR474" s="4">
        <f t="shared" si="247"/>
        <v>572348.23951004446</v>
      </c>
      <c r="AS474" s="4">
        <f t="shared" si="255"/>
        <v>4084983.3032979229</v>
      </c>
      <c r="AT474" s="4">
        <v>7.0000000000000007E-2</v>
      </c>
      <c r="AU474" s="4">
        <f t="shared" si="256"/>
        <v>4370932.1345287776</v>
      </c>
      <c r="AV474" s="18">
        <f t="shared" si="257"/>
        <v>1</v>
      </c>
      <c r="AW474" s="105"/>
      <c r="AX474" s="103"/>
      <c r="AY474" s="107">
        <f t="shared" si="248"/>
        <v>4370932.1345287776</v>
      </c>
      <c r="AZ474" s="7"/>
      <c r="BA474" s="7"/>
      <c r="BB474" s="7"/>
      <c r="BC474" s="7"/>
      <c r="BD474" s="7"/>
      <c r="BE474" s="7"/>
      <c r="BF474" s="7"/>
    </row>
    <row r="475" spans="1:58" x14ac:dyDescent="0.25">
      <c r="A475" s="22" t="s">
        <v>599</v>
      </c>
      <c r="B475" s="23">
        <v>91</v>
      </c>
      <c r="C475" s="22" t="s">
        <v>1988</v>
      </c>
      <c r="D475" s="22">
        <v>910001973</v>
      </c>
      <c r="E475" s="22">
        <v>910019447</v>
      </c>
      <c r="F475" s="22" t="s">
        <v>1504</v>
      </c>
      <c r="I475" s="1" t="s">
        <v>65</v>
      </c>
      <c r="J475" s="33">
        <v>24845</v>
      </c>
      <c r="K475" s="33">
        <f t="shared" si="249"/>
        <v>18658.597334949398</v>
      </c>
      <c r="L475" s="33">
        <v>830</v>
      </c>
      <c r="M475" s="33">
        <f t="shared" si="250"/>
        <v>1</v>
      </c>
      <c r="N475" s="32">
        <v>0</v>
      </c>
      <c r="O475" s="33" t="s">
        <v>11</v>
      </c>
      <c r="P475" s="33" t="str">
        <f t="shared" si="226"/>
        <v/>
      </c>
      <c r="Q475" s="36">
        <f t="shared" si="227"/>
        <v>1.8276785714285715</v>
      </c>
      <c r="R475" s="6">
        <f t="shared" si="228"/>
        <v>2.6887892857142859</v>
      </c>
      <c r="S475" s="6">
        <f t="shared" si="229"/>
        <v>0</v>
      </c>
      <c r="T475" s="6">
        <f t="shared" si="251"/>
        <v>0.8611107142857144</v>
      </c>
      <c r="U475" s="6">
        <f t="shared" si="230"/>
        <v>2.6887892857142859</v>
      </c>
      <c r="V475" s="6">
        <f t="shared" si="231"/>
        <v>3.3274553571428567</v>
      </c>
      <c r="W475" s="6">
        <f t="shared" si="232"/>
        <v>3.863720238095238</v>
      </c>
      <c r="X475" s="6">
        <f t="shared" si="233"/>
        <v>0</v>
      </c>
      <c r="Y475" s="6">
        <f t="shared" si="252"/>
        <v>0.53626488095238134</v>
      </c>
      <c r="Z475" s="6">
        <f t="shared" si="234"/>
        <v>3.863720238095238</v>
      </c>
      <c r="AA475" s="4">
        <f t="shared" si="235"/>
        <v>1</v>
      </c>
      <c r="AB475" s="44">
        <f t="shared" si="236"/>
        <v>1</v>
      </c>
      <c r="AC475" s="6">
        <f t="shared" si="237"/>
        <v>0.125</v>
      </c>
      <c r="AD475" s="4">
        <f t="shared" si="253"/>
        <v>0</v>
      </c>
      <c r="AF475" s="4">
        <f t="shared" si="238"/>
        <v>0</v>
      </c>
      <c r="AG475" s="4">
        <f t="shared" si="239"/>
        <v>0</v>
      </c>
      <c r="AH475" s="4">
        <f t="shared" si="254"/>
        <v>0</v>
      </c>
      <c r="AI475" s="4">
        <f t="shared" si="240"/>
        <v>611388.60714285728</v>
      </c>
      <c r="AJ475" s="4">
        <f t="shared" si="241"/>
        <v>159080.51011607156</v>
      </c>
      <c r="AK475" s="4">
        <f t="shared" si="242"/>
        <v>273849.59999999998</v>
      </c>
      <c r="AL475" s="4">
        <f t="shared" si="243"/>
        <v>42000</v>
      </c>
      <c r="AM475" s="4">
        <f t="shared" si="244"/>
        <v>8969.5249999999996</v>
      </c>
      <c r="AN475" s="4">
        <f t="shared" si="245"/>
        <v>9809.0909090909099</v>
      </c>
      <c r="AO475" s="4">
        <f t="shared" si="246"/>
        <v>0</v>
      </c>
      <c r="AP475" s="4">
        <v>0</v>
      </c>
      <c r="AQ475" s="4">
        <v>0</v>
      </c>
      <c r="AR475" s="4">
        <f t="shared" si="247"/>
        <v>0</v>
      </c>
      <c r="AS475" s="4">
        <f t="shared" si="255"/>
        <v>1105097.3331680195</v>
      </c>
      <c r="AT475" s="4">
        <v>7.0000000000000007E-2</v>
      </c>
      <c r="AU475" s="4">
        <f t="shared" si="256"/>
        <v>1182454.1464897809</v>
      </c>
      <c r="AV475" s="18">
        <f t="shared" si="257"/>
        <v>1</v>
      </c>
      <c r="AW475" s="105"/>
      <c r="AX475" s="103"/>
      <c r="AY475" s="107">
        <f t="shared" si="248"/>
        <v>1182454.1464897809</v>
      </c>
      <c r="AZ475" s="7"/>
      <c r="BA475" s="7"/>
      <c r="BB475" s="7"/>
      <c r="BC475" s="7"/>
      <c r="BD475" s="7"/>
      <c r="BE475" s="7"/>
      <c r="BF475" s="7"/>
    </row>
    <row r="476" spans="1:58" x14ac:dyDescent="0.25">
      <c r="A476" s="22" t="s">
        <v>599</v>
      </c>
      <c r="B476" s="23">
        <v>91</v>
      </c>
      <c r="C476" s="22" t="s">
        <v>1989</v>
      </c>
      <c r="D476" s="22">
        <v>910018423</v>
      </c>
      <c r="E476" s="22">
        <v>910019454</v>
      </c>
      <c r="F476" s="22" t="s">
        <v>1504</v>
      </c>
      <c r="I476" s="1" t="s">
        <v>64</v>
      </c>
      <c r="J476" s="33">
        <v>26647</v>
      </c>
      <c r="K476" s="33">
        <f t="shared" si="249"/>
        <v>20011.899504302542</v>
      </c>
      <c r="L476" s="33">
        <v>1910</v>
      </c>
      <c r="M476" s="33">
        <f t="shared" si="250"/>
        <v>1</v>
      </c>
      <c r="N476" s="32">
        <v>0</v>
      </c>
      <c r="O476" s="33" t="s">
        <v>11</v>
      </c>
      <c r="P476" s="33" t="str">
        <f t="shared" si="226"/>
        <v/>
      </c>
      <c r="Q476" s="36">
        <f t="shared" si="227"/>
        <v>1.9349404761904765</v>
      </c>
      <c r="R476" s="6">
        <f t="shared" si="228"/>
        <v>3.253366666666667</v>
      </c>
      <c r="S476" s="6">
        <f t="shared" si="229"/>
        <v>0</v>
      </c>
      <c r="T476" s="6">
        <f t="shared" si="251"/>
        <v>1.3184261904761905</v>
      </c>
      <c r="U476" s="6">
        <f t="shared" si="230"/>
        <v>3.253366666666667</v>
      </c>
      <c r="V476" s="6">
        <f t="shared" si="231"/>
        <v>3.5687946428571431</v>
      </c>
      <c r="W476" s="6">
        <f t="shared" si="232"/>
        <v>4.8710892857142856</v>
      </c>
      <c r="X476" s="6">
        <f t="shared" si="233"/>
        <v>0</v>
      </c>
      <c r="Y476" s="6">
        <f t="shared" si="252"/>
        <v>1.3022946428571425</v>
      </c>
      <c r="Z476" s="6">
        <f t="shared" si="234"/>
        <v>4.8710892857142856</v>
      </c>
      <c r="AA476" s="4">
        <f t="shared" si="235"/>
        <v>1.3333333333333333</v>
      </c>
      <c r="AB476" s="44">
        <f t="shared" si="236"/>
        <v>2</v>
      </c>
      <c r="AC476" s="6">
        <f t="shared" si="237"/>
        <v>0.16666666666666666</v>
      </c>
      <c r="AD476" s="4">
        <f t="shared" si="253"/>
        <v>0</v>
      </c>
      <c r="AF476" s="4">
        <f t="shared" si="238"/>
        <v>0</v>
      </c>
      <c r="AG476" s="4">
        <f t="shared" si="239"/>
        <v>0</v>
      </c>
      <c r="AH476" s="4">
        <f t="shared" si="254"/>
        <v>0</v>
      </c>
      <c r="AI476" s="4">
        <f t="shared" si="240"/>
        <v>936082.59523809527</v>
      </c>
      <c r="AJ476" s="4">
        <f t="shared" si="241"/>
        <v>386319.7152482142</v>
      </c>
      <c r="AK476" s="4">
        <f t="shared" si="242"/>
        <v>365132.79999999993</v>
      </c>
      <c r="AL476" s="4">
        <f t="shared" si="243"/>
        <v>84000</v>
      </c>
      <c r="AM476" s="4">
        <f t="shared" si="244"/>
        <v>11959.366666666665</v>
      </c>
      <c r="AN476" s="4">
        <f t="shared" si="245"/>
        <v>22572.727272727272</v>
      </c>
      <c r="AO476" s="4">
        <f t="shared" si="246"/>
        <v>133012.39999999997</v>
      </c>
      <c r="AP476" s="4">
        <v>0</v>
      </c>
      <c r="AQ476" s="4">
        <v>0</v>
      </c>
      <c r="AR476" s="4">
        <f t="shared" si="247"/>
        <v>0</v>
      </c>
      <c r="AS476" s="4">
        <f t="shared" si="255"/>
        <v>1939079.6044257034</v>
      </c>
      <c r="AT476" s="4">
        <v>7.0000000000000007E-2</v>
      </c>
      <c r="AU476" s="4">
        <f t="shared" si="256"/>
        <v>2074815.1767355027</v>
      </c>
      <c r="AV476" s="18">
        <f t="shared" si="257"/>
        <v>1</v>
      </c>
      <c r="AW476" s="105"/>
      <c r="AX476" s="103"/>
      <c r="AY476" s="107">
        <f t="shared" si="248"/>
        <v>2074815.1767355027</v>
      </c>
      <c r="AZ476" s="7"/>
      <c r="BA476" s="7"/>
      <c r="BB476" s="7"/>
      <c r="BC476" s="7"/>
      <c r="BD476" s="7"/>
      <c r="BE476" s="7"/>
      <c r="BF476" s="7"/>
    </row>
    <row r="477" spans="1:58" x14ac:dyDescent="0.25">
      <c r="A477" s="22" t="s">
        <v>599</v>
      </c>
      <c r="B477" s="23">
        <v>91</v>
      </c>
      <c r="C477" s="22" t="s">
        <v>1990</v>
      </c>
      <c r="D477" s="22">
        <v>910020254</v>
      </c>
      <c r="E477" s="22">
        <v>910002773</v>
      </c>
      <c r="F477" s="22" t="s">
        <v>1504</v>
      </c>
      <c r="I477" s="1" t="s">
        <v>68</v>
      </c>
      <c r="J477" s="33">
        <v>88457</v>
      </c>
      <c r="K477" s="33">
        <f t="shared" si="249"/>
        <v>66431.215313246896</v>
      </c>
      <c r="L477" s="33">
        <v>0</v>
      </c>
      <c r="M477" s="33">
        <f t="shared" si="250"/>
        <v>1</v>
      </c>
      <c r="N477" s="32">
        <v>0</v>
      </c>
      <c r="O477" s="33" t="s">
        <v>16</v>
      </c>
      <c r="P477" s="33" t="str">
        <f t="shared" si="226"/>
        <v/>
      </c>
      <c r="Q477" s="36">
        <f t="shared" si="227"/>
        <v>5.6141071428571436</v>
      </c>
      <c r="R477" s="6">
        <f t="shared" si="228"/>
        <v>0</v>
      </c>
      <c r="S477" s="6">
        <f t="shared" si="229"/>
        <v>0</v>
      </c>
      <c r="T477" s="6">
        <f t="shared" si="251"/>
        <v>0</v>
      </c>
      <c r="U477" s="6">
        <f t="shared" si="230"/>
        <v>5.6141071428571436</v>
      </c>
      <c r="V477" s="6">
        <f t="shared" si="231"/>
        <v>11.846919642857143</v>
      </c>
      <c r="W477" s="6">
        <f t="shared" si="232"/>
        <v>0</v>
      </c>
      <c r="X477" s="6">
        <f t="shared" si="233"/>
        <v>0</v>
      </c>
      <c r="Y477" s="6">
        <f t="shared" si="252"/>
        <v>0</v>
      </c>
      <c r="Z477" s="6">
        <f t="shared" si="234"/>
        <v>11.846919642857143</v>
      </c>
      <c r="AA477" s="4">
        <f t="shared" si="235"/>
        <v>0</v>
      </c>
      <c r="AB477" s="44">
        <f t="shared" si="236"/>
        <v>0</v>
      </c>
      <c r="AC477" s="6">
        <f t="shared" si="237"/>
        <v>0</v>
      </c>
      <c r="AD477" s="4">
        <f t="shared" si="253"/>
        <v>0</v>
      </c>
      <c r="AF477" s="4">
        <f t="shared" si="238"/>
        <v>0</v>
      </c>
      <c r="AG477" s="4">
        <f t="shared" si="239"/>
        <v>0</v>
      </c>
      <c r="AH477" s="4">
        <f t="shared" si="254"/>
        <v>0</v>
      </c>
      <c r="AI477" s="4">
        <f t="shared" si="240"/>
        <v>0</v>
      </c>
      <c r="AJ477" s="4">
        <f t="shared" si="241"/>
        <v>0</v>
      </c>
      <c r="AK477" s="4">
        <f t="shared" si="242"/>
        <v>0</v>
      </c>
      <c r="AL477" s="4">
        <f t="shared" si="243"/>
        <v>0</v>
      </c>
      <c r="AM477" s="4">
        <f t="shared" si="244"/>
        <v>0</v>
      </c>
      <c r="AN477" s="4">
        <f t="shared" si="245"/>
        <v>0</v>
      </c>
      <c r="AO477" s="4">
        <f t="shared" si="246"/>
        <v>0</v>
      </c>
      <c r="AP477" s="4">
        <v>0</v>
      </c>
      <c r="AQ477" s="4">
        <v>0</v>
      </c>
      <c r="AR477" s="4">
        <f t="shared" si="247"/>
        <v>0</v>
      </c>
      <c r="AS477" s="4">
        <f t="shared" si="255"/>
        <v>0</v>
      </c>
      <c r="AT477" s="4">
        <v>7.0000000000000007E-2</v>
      </c>
      <c r="AU477" s="4">
        <f t="shared" si="256"/>
        <v>0</v>
      </c>
      <c r="AV477" s="18">
        <f t="shared" si="257"/>
        <v>0</v>
      </c>
      <c r="AW477" s="105"/>
      <c r="AX477" s="103"/>
      <c r="AY477" s="107">
        <f t="shared" si="248"/>
        <v>0</v>
      </c>
      <c r="AZ477" s="7"/>
      <c r="BA477" s="7"/>
      <c r="BB477" s="7"/>
      <c r="BC477" s="7"/>
      <c r="BD477" s="7"/>
      <c r="BE477" s="7"/>
      <c r="BF477" s="7"/>
    </row>
    <row r="478" spans="1:58" x14ac:dyDescent="0.25">
      <c r="A478" s="22" t="s">
        <v>599</v>
      </c>
      <c r="B478" s="23">
        <v>91</v>
      </c>
      <c r="C478" s="22" t="s">
        <v>1991</v>
      </c>
      <c r="D478" s="22">
        <v>910300144</v>
      </c>
      <c r="E478" s="22">
        <v>910000447</v>
      </c>
      <c r="F478" s="22" t="s">
        <v>1529</v>
      </c>
      <c r="I478" s="1" t="s">
        <v>70</v>
      </c>
      <c r="J478" s="33">
        <v>0</v>
      </c>
      <c r="K478" s="33">
        <f t="shared" si="249"/>
        <v>0</v>
      </c>
      <c r="L478" s="33">
        <v>0</v>
      </c>
      <c r="M478" s="33">
        <f t="shared" si="250"/>
        <v>0</v>
      </c>
      <c r="N478" s="32">
        <v>1</v>
      </c>
      <c r="O478" s="43"/>
      <c r="P478" s="33" t="str">
        <f t="shared" si="226"/>
        <v/>
      </c>
      <c r="Q478" s="36">
        <f t="shared" si="227"/>
        <v>0</v>
      </c>
      <c r="R478" s="6">
        <f t="shared" si="228"/>
        <v>0</v>
      </c>
      <c r="S478" s="6">
        <f t="shared" si="229"/>
        <v>0</v>
      </c>
      <c r="T478" s="6">
        <f t="shared" si="251"/>
        <v>0</v>
      </c>
      <c r="U478" s="6">
        <f t="shared" si="230"/>
        <v>0</v>
      </c>
      <c r="V478" s="6">
        <f t="shared" si="231"/>
        <v>0</v>
      </c>
      <c r="W478" s="6">
        <f t="shared" si="232"/>
        <v>0</v>
      </c>
      <c r="X478" s="6">
        <f t="shared" si="233"/>
        <v>0</v>
      </c>
      <c r="Y478" s="6">
        <f t="shared" si="252"/>
        <v>0</v>
      </c>
      <c r="Z478" s="6">
        <f t="shared" si="234"/>
        <v>0</v>
      </c>
      <c r="AA478" s="4">
        <f t="shared" si="235"/>
        <v>0</v>
      </c>
      <c r="AB478" s="44">
        <f t="shared" si="236"/>
        <v>0</v>
      </c>
      <c r="AC478" s="6">
        <f t="shared" si="237"/>
        <v>0</v>
      </c>
      <c r="AD478" s="4">
        <f t="shared" si="253"/>
        <v>0</v>
      </c>
      <c r="AF478" s="4">
        <f t="shared" si="238"/>
        <v>0</v>
      </c>
      <c r="AG478" s="4">
        <f t="shared" si="239"/>
        <v>0</v>
      </c>
      <c r="AH478" s="4">
        <f t="shared" si="254"/>
        <v>0</v>
      </c>
      <c r="AI478" s="4">
        <f t="shared" si="240"/>
        <v>0</v>
      </c>
      <c r="AJ478" s="4">
        <f t="shared" si="241"/>
        <v>0</v>
      </c>
      <c r="AK478" s="4">
        <f t="shared" si="242"/>
        <v>0</v>
      </c>
      <c r="AL478" s="4">
        <f t="shared" si="243"/>
        <v>0</v>
      </c>
      <c r="AM478" s="4">
        <f t="shared" si="244"/>
        <v>0</v>
      </c>
      <c r="AN478" s="4">
        <f t="shared" si="245"/>
        <v>0</v>
      </c>
      <c r="AO478" s="4">
        <f t="shared" si="246"/>
        <v>0</v>
      </c>
      <c r="AP478" s="4">
        <v>0</v>
      </c>
      <c r="AQ478" s="4">
        <v>0</v>
      </c>
      <c r="AR478" s="4">
        <f t="shared" si="247"/>
        <v>0</v>
      </c>
      <c r="AS478" s="4">
        <f t="shared" si="255"/>
        <v>0</v>
      </c>
      <c r="AT478" s="4">
        <v>7.0000000000000007E-2</v>
      </c>
      <c r="AU478" s="4">
        <f t="shared" si="256"/>
        <v>0</v>
      </c>
      <c r="AV478" s="18">
        <f t="shared" si="257"/>
        <v>0</v>
      </c>
      <c r="AW478" s="105"/>
      <c r="AX478" s="103"/>
      <c r="AY478" s="107">
        <f t="shared" si="248"/>
        <v>0</v>
      </c>
      <c r="AZ478" s="7"/>
      <c r="BA478" s="7"/>
      <c r="BB478" s="7"/>
      <c r="BC478" s="7"/>
      <c r="BD478" s="7"/>
      <c r="BE478" s="7"/>
      <c r="BF478" s="7"/>
    </row>
    <row r="479" spans="1:58" x14ac:dyDescent="0.25">
      <c r="A479" s="22" t="s">
        <v>599</v>
      </c>
      <c r="B479" s="23">
        <v>91</v>
      </c>
      <c r="C479" s="22" t="s">
        <v>1992</v>
      </c>
      <c r="D479" s="22">
        <v>910300219</v>
      </c>
      <c r="E479" s="22">
        <v>910003888</v>
      </c>
      <c r="F479" s="22" t="s">
        <v>1529</v>
      </c>
      <c r="I479" s="1" t="s">
        <v>67</v>
      </c>
      <c r="J479" s="33">
        <v>0</v>
      </c>
      <c r="K479" s="33">
        <f t="shared" si="249"/>
        <v>0</v>
      </c>
      <c r="L479" s="33">
        <v>0</v>
      </c>
      <c r="M479" s="33">
        <f t="shared" si="250"/>
        <v>0</v>
      </c>
      <c r="N479" s="32">
        <v>1</v>
      </c>
      <c r="O479" s="43"/>
      <c r="P479" s="33" t="str">
        <f t="shared" si="226"/>
        <v/>
      </c>
      <c r="Q479" s="36">
        <f t="shared" si="227"/>
        <v>0</v>
      </c>
      <c r="R479" s="6">
        <f t="shared" si="228"/>
        <v>0</v>
      </c>
      <c r="S479" s="6">
        <f t="shared" si="229"/>
        <v>0</v>
      </c>
      <c r="T479" s="6">
        <f t="shared" si="251"/>
        <v>0</v>
      </c>
      <c r="U479" s="6">
        <f t="shared" si="230"/>
        <v>0</v>
      </c>
      <c r="V479" s="6">
        <f t="shared" si="231"/>
        <v>0</v>
      </c>
      <c r="W479" s="6">
        <f t="shared" si="232"/>
        <v>0</v>
      </c>
      <c r="X479" s="6">
        <f t="shared" si="233"/>
        <v>0</v>
      </c>
      <c r="Y479" s="6">
        <f t="shared" si="252"/>
        <v>0</v>
      </c>
      <c r="Z479" s="6">
        <f t="shared" si="234"/>
        <v>0</v>
      </c>
      <c r="AA479" s="4">
        <f t="shared" si="235"/>
        <v>0</v>
      </c>
      <c r="AB479" s="44">
        <f t="shared" si="236"/>
        <v>0</v>
      </c>
      <c r="AC479" s="6">
        <f t="shared" si="237"/>
        <v>0</v>
      </c>
      <c r="AD479" s="4">
        <f t="shared" si="253"/>
        <v>0</v>
      </c>
      <c r="AF479" s="4">
        <f t="shared" si="238"/>
        <v>0</v>
      </c>
      <c r="AG479" s="4">
        <f t="shared" si="239"/>
        <v>0</v>
      </c>
      <c r="AH479" s="4">
        <f t="shared" si="254"/>
        <v>0</v>
      </c>
      <c r="AI479" s="4">
        <f t="shared" si="240"/>
        <v>0</v>
      </c>
      <c r="AJ479" s="4">
        <f t="shared" si="241"/>
        <v>0</v>
      </c>
      <c r="AK479" s="4">
        <f t="shared" si="242"/>
        <v>0</v>
      </c>
      <c r="AL479" s="4">
        <f t="shared" si="243"/>
        <v>0</v>
      </c>
      <c r="AM479" s="4">
        <f t="shared" si="244"/>
        <v>0</v>
      </c>
      <c r="AN479" s="4">
        <f t="shared" si="245"/>
        <v>0</v>
      </c>
      <c r="AO479" s="4">
        <f t="shared" si="246"/>
        <v>0</v>
      </c>
      <c r="AP479" s="4">
        <v>0</v>
      </c>
      <c r="AQ479" s="4">
        <v>0</v>
      </c>
      <c r="AR479" s="4">
        <f t="shared" si="247"/>
        <v>0</v>
      </c>
      <c r="AS479" s="4">
        <f t="shared" si="255"/>
        <v>0</v>
      </c>
      <c r="AT479" s="4">
        <v>7.0000000000000007E-2</v>
      </c>
      <c r="AU479" s="4">
        <f t="shared" si="256"/>
        <v>0</v>
      </c>
      <c r="AV479" s="18">
        <f t="shared" si="257"/>
        <v>0</v>
      </c>
      <c r="AW479" s="105"/>
      <c r="AX479" s="103"/>
      <c r="AY479" s="107">
        <f t="shared" si="248"/>
        <v>0</v>
      </c>
      <c r="AZ479" s="7"/>
      <c r="BA479" s="7"/>
      <c r="BB479" s="7"/>
      <c r="BC479" s="7"/>
      <c r="BD479" s="7"/>
      <c r="BE479" s="7"/>
      <c r="BF479" s="7"/>
    </row>
    <row r="480" spans="1:58" x14ac:dyDescent="0.25">
      <c r="A480" s="22" t="s">
        <v>599</v>
      </c>
      <c r="B480" s="23">
        <v>91</v>
      </c>
      <c r="C480" s="22" t="s">
        <v>1993</v>
      </c>
      <c r="D480" s="22">
        <v>910300300</v>
      </c>
      <c r="E480" s="22">
        <v>910000538</v>
      </c>
      <c r="F480" s="22" t="s">
        <v>1529</v>
      </c>
      <c r="I480" s="1" t="s">
        <v>69</v>
      </c>
      <c r="J480" s="33">
        <v>0</v>
      </c>
      <c r="K480" s="33">
        <f t="shared" si="249"/>
        <v>0</v>
      </c>
      <c r="L480" s="33">
        <v>0</v>
      </c>
      <c r="M480" s="33">
        <f t="shared" si="250"/>
        <v>0</v>
      </c>
      <c r="N480" s="32">
        <v>1</v>
      </c>
      <c r="O480" s="43"/>
      <c r="P480" s="33" t="str">
        <f t="shared" si="226"/>
        <v/>
      </c>
      <c r="Q480" s="36">
        <f t="shared" si="227"/>
        <v>0</v>
      </c>
      <c r="R480" s="6">
        <f t="shared" si="228"/>
        <v>0</v>
      </c>
      <c r="S480" s="6">
        <f t="shared" si="229"/>
        <v>0</v>
      </c>
      <c r="T480" s="6">
        <f t="shared" si="251"/>
        <v>0</v>
      </c>
      <c r="U480" s="6">
        <f t="shared" si="230"/>
        <v>0</v>
      </c>
      <c r="V480" s="6">
        <f t="shared" si="231"/>
        <v>0</v>
      </c>
      <c r="W480" s="6">
        <f t="shared" si="232"/>
        <v>0</v>
      </c>
      <c r="X480" s="6">
        <f t="shared" si="233"/>
        <v>0</v>
      </c>
      <c r="Y480" s="6">
        <f t="shared" si="252"/>
        <v>0</v>
      </c>
      <c r="Z480" s="6">
        <f t="shared" si="234"/>
        <v>0</v>
      </c>
      <c r="AA480" s="4">
        <f t="shared" si="235"/>
        <v>0</v>
      </c>
      <c r="AB480" s="44">
        <f t="shared" si="236"/>
        <v>0</v>
      </c>
      <c r="AC480" s="6">
        <f t="shared" si="237"/>
        <v>0</v>
      </c>
      <c r="AD480" s="4">
        <f t="shared" si="253"/>
        <v>0</v>
      </c>
      <c r="AF480" s="4">
        <f t="shared" si="238"/>
        <v>0</v>
      </c>
      <c r="AG480" s="4">
        <f t="shared" si="239"/>
        <v>0</v>
      </c>
      <c r="AH480" s="4">
        <f t="shared" si="254"/>
        <v>0</v>
      </c>
      <c r="AI480" s="4">
        <f t="shared" si="240"/>
        <v>0</v>
      </c>
      <c r="AJ480" s="4">
        <f t="shared" si="241"/>
        <v>0</v>
      </c>
      <c r="AK480" s="4">
        <f t="shared" si="242"/>
        <v>0</v>
      </c>
      <c r="AL480" s="4">
        <f t="shared" si="243"/>
        <v>0</v>
      </c>
      <c r="AM480" s="4">
        <f t="shared" si="244"/>
        <v>0</v>
      </c>
      <c r="AN480" s="4">
        <f t="shared" si="245"/>
        <v>0</v>
      </c>
      <c r="AO480" s="4">
        <f t="shared" si="246"/>
        <v>0</v>
      </c>
      <c r="AP480" s="4">
        <v>0</v>
      </c>
      <c r="AQ480" s="4">
        <v>0</v>
      </c>
      <c r="AR480" s="4">
        <f t="shared" si="247"/>
        <v>0</v>
      </c>
      <c r="AS480" s="4">
        <f t="shared" si="255"/>
        <v>0</v>
      </c>
      <c r="AT480" s="4">
        <v>7.0000000000000007E-2</v>
      </c>
      <c r="AU480" s="4">
        <f t="shared" si="256"/>
        <v>0</v>
      </c>
      <c r="AV480" s="18">
        <f t="shared" si="257"/>
        <v>0</v>
      </c>
      <c r="AW480" s="105"/>
      <c r="AX480" s="103"/>
      <c r="AY480" s="107">
        <f t="shared" si="248"/>
        <v>0</v>
      </c>
      <c r="AZ480" s="7"/>
      <c r="BA480" s="7"/>
      <c r="BB480" s="7"/>
      <c r="BC480" s="7"/>
      <c r="BD480" s="7"/>
      <c r="BE480" s="7"/>
      <c r="BF480" s="7"/>
    </row>
    <row r="481" spans="1:58" x14ac:dyDescent="0.25">
      <c r="A481" s="22" t="s">
        <v>599</v>
      </c>
      <c r="B481" s="23">
        <v>91</v>
      </c>
      <c r="C481" s="22" t="s">
        <v>1994</v>
      </c>
      <c r="D481" s="22">
        <v>910803543</v>
      </c>
      <c r="E481" s="22">
        <v>910017615</v>
      </c>
      <c r="F481" s="22" t="s">
        <v>1529</v>
      </c>
      <c r="I481" s="1" t="s">
        <v>66</v>
      </c>
      <c r="J481" s="33">
        <v>0</v>
      </c>
      <c r="K481" s="33">
        <f t="shared" si="249"/>
        <v>0</v>
      </c>
      <c r="L481" s="33">
        <v>0</v>
      </c>
      <c r="M481" s="33">
        <f t="shared" si="250"/>
        <v>0</v>
      </c>
      <c r="N481" s="32">
        <v>1</v>
      </c>
      <c r="O481" s="43"/>
      <c r="P481" s="33" t="str">
        <f t="shared" si="226"/>
        <v/>
      </c>
      <c r="Q481" s="36">
        <f t="shared" si="227"/>
        <v>0</v>
      </c>
      <c r="R481" s="6">
        <f t="shared" si="228"/>
        <v>0</v>
      </c>
      <c r="S481" s="6">
        <f t="shared" si="229"/>
        <v>0</v>
      </c>
      <c r="T481" s="6">
        <f t="shared" si="251"/>
        <v>0</v>
      </c>
      <c r="U481" s="6">
        <f t="shared" si="230"/>
        <v>0</v>
      </c>
      <c r="V481" s="6">
        <f t="shared" si="231"/>
        <v>0</v>
      </c>
      <c r="W481" s="6">
        <f t="shared" si="232"/>
        <v>0</v>
      </c>
      <c r="X481" s="6">
        <f t="shared" si="233"/>
        <v>0</v>
      </c>
      <c r="Y481" s="6">
        <f t="shared" si="252"/>
        <v>0</v>
      </c>
      <c r="Z481" s="6">
        <f t="shared" si="234"/>
        <v>0</v>
      </c>
      <c r="AA481" s="4">
        <f t="shared" si="235"/>
        <v>0</v>
      </c>
      <c r="AB481" s="44">
        <f t="shared" si="236"/>
        <v>0</v>
      </c>
      <c r="AC481" s="6">
        <f t="shared" si="237"/>
        <v>0</v>
      </c>
      <c r="AD481" s="4">
        <f t="shared" si="253"/>
        <v>0</v>
      </c>
      <c r="AF481" s="4">
        <f t="shared" si="238"/>
        <v>0</v>
      </c>
      <c r="AG481" s="4">
        <f t="shared" si="239"/>
        <v>0</v>
      </c>
      <c r="AH481" s="4">
        <f t="shared" si="254"/>
        <v>0</v>
      </c>
      <c r="AI481" s="4">
        <f t="shared" si="240"/>
        <v>0</v>
      </c>
      <c r="AJ481" s="4">
        <f t="shared" si="241"/>
        <v>0</v>
      </c>
      <c r="AK481" s="4">
        <f t="shared" si="242"/>
        <v>0</v>
      </c>
      <c r="AL481" s="4">
        <f t="shared" si="243"/>
        <v>0</v>
      </c>
      <c r="AM481" s="4">
        <f t="shared" si="244"/>
        <v>0</v>
      </c>
      <c r="AN481" s="4">
        <f t="shared" si="245"/>
        <v>0</v>
      </c>
      <c r="AO481" s="4">
        <f t="shared" si="246"/>
        <v>0</v>
      </c>
      <c r="AP481" s="4">
        <v>0</v>
      </c>
      <c r="AQ481" s="4">
        <v>0</v>
      </c>
      <c r="AR481" s="4">
        <f t="shared" si="247"/>
        <v>0</v>
      </c>
      <c r="AS481" s="4">
        <f t="shared" si="255"/>
        <v>0</v>
      </c>
      <c r="AT481" s="4">
        <v>7.0000000000000007E-2</v>
      </c>
      <c r="AU481" s="4">
        <f t="shared" si="256"/>
        <v>0</v>
      </c>
      <c r="AV481" s="18">
        <f t="shared" si="257"/>
        <v>0</v>
      </c>
      <c r="AW481" s="105"/>
      <c r="AX481" s="103"/>
      <c r="AY481" s="107">
        <f t="shared" si="248"/>
        <v>0</v>
      </c>
      <c r="AZ481" s="7"/>
      <c r="BA481" s="7"/>
      <c r="BB481" s="7"/>
      <c r="BC481" s="7"/>
      <c r="BD481" s="7"/>
      <c r="BE481" s="7"/>
      <c r="BF481" s="7"/>
    </row>
    <row r="482" spans="1:58" x14ac:dyDescent="0.25">
      <c r="A482" s="22" t="s">
        <v>599</v>
      </c>
      <c r="B482" s="23">
        <v>92</v>
      </c>
      <c r="C482" s="22" t="s">
        <v>1995</v>
      </c>
      <c r="D482" s="22">
        <v>920000577</v>
      </c>
      <c r="E482" s="22">
        <v>920110020</v>
      </c>
      <c r="F482" s="22" t="s">
        <v>1504</v>
      </c>
      <c r="I482" s="1" t="s">
        <v>55</v>
      </c>
      <c r="J482" s="33">
        <v>37874</v>
      </c>
      <c r="K482" s="33">
        <f t="shared" si="249"/>
        <v>28443.377559423367</v>
      </c>
      <c r="L482" s="33">
        <v>0</v>
      </c>
      <c r="M482" s="33">
        <f t="shared" si="250"/>
        <v>1</v>
      </c>
      <c r="N482" s="32">
        <v>0</v>
      </c>
      <c r="O482" s="33" t="s">
        <v>16</v>
      </c>
      <c r="P482" s="33" t="str">
        <f t="shared" si="226"/>
        <v/>
      </c>
      <c r="Q482" s="36">
        <f t="shared" si="227"/>
        <v>2.6032142857142859</v>
      </c>
      <c r="R482" s="6">
        <f t="shared" si="228"/>
        <v>0</v>
      </c>
      <c r="S482" s="6">
        <f t="shared" si="229"/>
        <v>0</v>
      </c>
      <c r="T482" s="6">
        <f t="shared" si="251"/>
        <v>0</v>
      </c>
      <c r="U482" s="6">
        <f t="shared" si="230"/>
        <v>2.6032142857142859</v>
      </c>
      <c r="V482" s="6">
        <f t="shared" si="231"/>
        <v>5.0724107142857138</v>
      </c>
      <c r="W482" s="6">
        <f t="shared" si="232"/>
        <v>0</v>
      </c>
      <c r="X482" s="6">
        <f t="shared" si="233"/>
        <v>0</v>
      </c>
      <c r="Y482" s="6">
        <f t="shared" si="252"/>
        <v>0</v>
      </c>
      <c r="Z482" s="6">
        <f t="shared" si="234"/>
        <v>5.0724107142857138</v>
      </c>
      <c r="AA482" s="4">
        <f t="shared" si="235"/>
        <v>0</v>
      </c>
      <c r="AB482" s="44">
        <f t="shared" si="236"/>
        <v>0</v>
      </c>
      <c r="AC482" s="6">
        <f t="shared" si="237"/>
        <v>0</v>
      </c>
      <c r="AD482" s="4">
        <f t="shared" si="253"/>
        <v>0</v>
      </c>
      <c r="AF482" s="4">
        <f t="shared" si="238"/>
        <v>0</v>
      </c>
      <c r="AG482" s="4">
        <f t="shared" si="239"/>
        <v>0</v>
      </c>
      <c r="AH482" s="4">
        <f t="shared" si="254"/>
        <v>0</v>
      </c>
      <c r="AI482" s="4">
        <f t="shared" si="240"/>
        <v>0</v>
      </c>
      <c r="AJ482" s="4">
        <f t="shared" si="241"/>
        <v>0</v>
      </c>
      <c r="AK482" s="4">
        <f t="shared" si="242"/>
        <v>0</v>
      </c>
      <c r="AL482" s="4">
        <f t="shared" si="243"/>
        <v>0</v>
      </c>
      <c r="AM482" s="4">
        <f t="shared" si="244"/>
        <v>0</v>
      </c>
      <c r="AN482" s="4">
        <f t="shared" si="245"/>
        <v>0</v>
      </c>
      <c r="AO482" s="4">
        <f t="shared" si="246"/>
        <v>0</v>
      </c>
      <c r="AP482" s="4">
        <v>0</v>
      </c>
      <c r="AQ482" s="4">
        <v>0</v>
      </c>
      <c r="AR482" s="4">
        <f t="shared" si="247"/>
        <v>0</v>
      </c>
      <c r="AS482" s="4">
        <f t="shared" si="255"/>
        <v>0</v>
      </c>
      <c r="AT482" s="4">
        <v>7.0000000000000007E-2</v>
      </c>
      <c r="AU482" s="4">
        <f t="shared" si="256"/>
        <v>0</v>
      </c>
      <c r="AV482" s="18">
        <f t="shared" si="257"/>
        <v>0</v>
      </c>
      <c r="AW482" s="105"/>
      <c r="AX482" s="103"/>
      <c r="AY482" s="107">
        <f t="shared" si="248"/>
        <v>0</v>
      </c>
      <c r="AZ482" s="7"/>
      <c r="BA482" s="7"/>
      <c r="BB482" s="7"/>
      <c r="BC482" s="7"/>
      <c r="BD482" s="7"/>
      <c r="BE482" s="7"/>
      <c r="BF482" s="7"/>
    </row>
    <row r="483" spans="1:58" x14ac:dyDescent="0.25">
      <c r="A483" s="22" t="s">
        <v>599</v>
      </c>
      <c r="B483" s="23">
        <v>92</v>
      </c>
      <c r="C483" s="22" t="s">
        <v>1996</v>
      </c>
      <c r="D483" s="22">
        <v>920000585</v>
      </c>
      <c r="E483" s="22">
        <v>920026374</v>
      </c>
      <c r="F483" s="22" t="s">
        <v>1504</v>
      </c>
      <c r="I483" s="1" t="s">
        <v>57</v>
      </c>
      <c r="J483" s="33">
        <v>39325</v>
      </c>
      <c r="K483" s="33">
        <f t="shared" si="249"/>
        <v>29533.0786957893</v>
      </c>
      <c r="L483" s="33">
        <v>0</v>
      </c>
      <c r="M483" s="33">
        <f t="shared" si="250"/>
        <v>1</v>
      </c>
      <c r="N483" s="32">
        <v>0</v>
      </c>
      <c r="O483" s="33" t="s">
        <v>16</v>
      </c>
      <c r="P483" s="33" t="str">
        <f t="shared" si="226"/>
        <v/>
      </c>
      <c r="Q483" s="36">
        <f t="shared" si="227"/>
        <v>2.6895833333333337</v>
      </c>
      <c r="R483" s="6">
        <f t="shared" si="228"/>
        <v>0</v>
      </c>
      <c r="S483" s="6">
        <f t="shared" si="229"/>
        <v>0</v>
      </c>
      <c r="T483" s="6">
        <f t="shared" si="251"/>
        <v>0</v>
      </c>
      <c r="U483" s="6">
        <f t="shared" si="230"/>
        <v>2.6895833333333337</v>
      </c>
      <c r="V483" s="6">
        <f t="shared" si="231"/>
        <v>5.2667410714285712</v>
      </c>
      <c r="W483" s="6">
        <f t="shared" si="232"/>
        <v>0</v>
      </c>
      <c r="X483" s="6">
        <f t="shared" si="233"/>
        <v>0</v>
      </c>
      <c r="Y483" s="6">
        <f t="shared" si="252"/>
        <v>0</v>
      </c>
      <c r="Z483" s="6">
        <f t="shared" si="234"/>
        <v>5.2667410714285712</v>
      </c>
      <c r="AA483" s="4">
        <f t="shared" si="235"/>
        <v>0</v>
      </c>
      <c r="AB483" s="44">
        <f t="shared" si="236"/>
        <v>0</v>
      </c>
      <c r="AC483" s="6">
        <f t="shared" si="237"/>
        <v>0</v>
      </c>
      <c r="AD483" s="4">
        <f t="shared" si="253"/>
        <v>0</v>
      </c>
      <c r="AF483" s="4">
        <f t="shared" si="238"/>
        <v>0</v>
      </c>
      <c r="AG483" s="4">
        <f t="shared" si="239"/>
        <v>0</v>
      </c>
      <c r="AH483" s="4">
        <f t="shared" si="254"/>
        <v>0</v>
      </c>
      <c r="AI483" s="4">
        <f t="shared" si="240"/>
        <v>0</v>
      </c>
      <c r="AJ483" s="4">
        <f t="shared" si="241"/>
        <v>0</v>
      </c>
      <c r="AK483" s="4">
        <f t="shared" si="242"/>
        <v>0</v>
      </c>
      <c r="AL483" s="4">
        <f t="shared" si="243"/>
        <v>0</v>
      </c>
      <c r="AM483" s="4">
        <f t="shared" si="244"/>
        <v>0</v>
      </c>
      <c r="AN483" s="4">
        <f t="shared" si="245"/>
        <v>0</v>
      </c>
      <c r="AO483" s="4">
        <f t="shared" si="246"/>
        <v>0</v>
      </c>
      <c r="AP483" s="4">
        <v>0</v>
      </c>
      <c r="AQ483" s="4">
        <v>0</v>
      </c>
      <c r="AR483" s="4">
        <f t="shared" si="247"/>
        <v>0</v>
      </c>
      <c r="AS483" s="4">
        <f t="shared" si="255"/>
        <v>0</v>
      </c>
      <c r="AT483" s="4">
        <v>7.0000000000000007E-2</v>
      </c>
      <c r="AU483" s="4">
        <f t="shared" si="256"/>
        <v>0</v>
      </c>
      <c r="AV483" s="18">
        <f t="shared" si="257"/>
        <v>0</v>
      </c>
      <c r="AW483" s="105"/>
      <c r="AX483" s="103"/>
      <c r="AY483" s="107">
        <f t="shared" si="248"/>
        <v>0</v>
      </c>
      <c r="AZ483" s="7"/>
      <c r="BA483" s="7"/>
      <c r="BB483" s="7"/>
      <c r="BC483" s="7"/>
      <c r="BD483" s="7"/>
      <c r="BE483" s="7"/>
      <c r="BF483" s="7"/>
    </row>
    <row r="484" spans="1:58" x14ac:dyDescent="0.25">
      <c r="A484" s="22" t="s">
        <v>599</v>
      </c>
      <c r="B484" s="23">
        <v>92</v>
      </c>
      <c r="C484" s="22" t="s">
        <v>1997</v>
      </c>
      <c r="D484" s="22">
        <v>920000619</v>
      </c>
      <c r="E484" s="22">
        <v>920009909</v>
      </c>
      <c r="F484" s="22" t="s">
        <v>1504</v>
      </c>
      <c r="I484" s="1" t="s">
        <v>58</v>
      </c>
      <c r="J484" s="33">
        <v>25528</v>
      </c>
      <c r="K484" s="33">
        <f t="shared" si="249"/>
        <v>19171.530399138188</v>
      </c>
      <c r="L484" s="33">
        <v>0</v>
      </c>
      <c r="M484" s="33">
        <f t="shared" si="250"/>
        <v>1</v>
      </c>
      <c r="N484" s="32">
        <v>0</v>
      </c>
      <c r="O484" s="33" t="s">
        <v>16</v>
      </c>
      <c r="P484" s="33" t="str">
        <f t="shared" si="226"/>
        <v/>
      </c>
      <c r="Q484" s="36">
        <f t="shared" si="227"/>
        <v>1.8683333333333334</v>
      </c>
      <c r="R484" s="6">
        <f t="shared" si="228"/>
        <v>0</v>
      </c>
      <c r="S484" s="6">
        <f t="shared" si="229"/>
        <v>0</v>
      </c>
      <c r="T484" s="6">
        <f t="shared" si="251"/>
        <v>0</v>
      </c>
      <c r="U484" s="6">
        <f t="shared" si="230"/>
        <v>1.8683333333333334</v>
      </c>
      <c r="V484" s="6">
        <f t="shared" si="231"/>
        <v>3.4189285714285713</v>
      </c>
      <c r="W484" s="6">
        <f t="shared" si="232"/>
        <v>0</v>
      </c>
      <c r="X484" s="6">
        <f t="shared" si="233"/>
        <v>0</v>
      </c>
      <c r="Y484" s="6">
        <f t="shared" si="252"/>
        <v>0</v>
      </c>
      <c r="Z484" s="6">
        <f t="shared" si="234"/>
        <v>3.4189285714285713</v>
      </c>
      <c r="AA484" s="4">
        <f t="shared" si="235"/>
        <v>0</v>
      </c>
      <c r="AB484" s="44">
        <f t="shared" si="236"/>
        <v>0</v>
      </c>
      <c r="AC484" s="6">
        <f t="shared" si="237"/>
        <v>0</v>
      </c>
      <c r="AD484" s="4">
        <f t="shared" si="253"/>
        <v>0</v>
      </c>
      <c r="AF484" s="4">
        <f t="shared" si="238"/>
        <v>0</v>
      </c>
      <c r="AG484" s="4">
        <f t="shared" si="239"/>
        <v>0</v>
      </c>
      <c r="AH484" s="4">
        <f t="shared" si="254"/>
        <v>0</v>
      </c>
      <c r="AI484" s="4">
        <f t="shared" si="240"/>
        <v>0</v>
      </c>
      <c r="AJ484" s="4">
        <f t="shared" si="241"/>
        <v>0</v>
      </c>
      <c r="AK484" s="4">
        <f t="shared" si="242"/>
        <v>0</v>
      </c>
      <c r="AL484" s="4">
        <f t="shared" si="243"/>
        <v>0</v>
      </c>
      <c r="AM484" s="4">
        <f t="shared" si="244"/>
        <v>0</v>
      </c>
      <c r="AN484" s="4">
        <f t="shared" si="245"/>
        <v>0</v>
      </c>
      <c r="AO484" s="4">
        <f t="shared" si="246"/>
        <v>0</v>
      </c>
      <c r="AP484" s="4">
        <v>0</v>
      </c>
      <c r="AQ484" s="4">
        <v>0</v>
      </c>
      <c r="AR484" s="4">
        <f t="shared" si="247"/>
        <v>0</v>
      </c>
      <c r="AS484" s="4">
        <f t="shared" si="255"/>
        <v>0</v>
      </c>
      <c r="AT484" s="4">
        <v>7.0000000000000007E-2</v>
      </c>
      <c r="AU484" s="4">
        <f t="shared" si="256"/>
        <v>0</v>
      </c>
      <c r="AV484" s="18">
        <f t="shared" si="257"/>
        <v>0</v>
      </c>
      <c r="AW484" s="105"/>
      <c r="AX484" s="103"/>
      <c r="AY484" s="107">
        <f t="shared" si="248"/>
        <v>0</v>
      </c>
      <c r="AZ484" s="7"/>
      <c r="BA484" s="7"/>
      <c r="BB484" s="7"/>
      <c r="BC484" s="7"/>
      <c r="BD484" s="7"/>
      <c r="BE484" s="7"/>
      <c r="BF484" s="7"/>
    </row>
    <row r="485" spans="1:58" x14ac:dyDescent="0.25">
      <c r="A485" s="22" t="s">
        <v>599</v>
      </c>
      <c r="B485" s="23">
        <v>92</v>
      </c>
      <c r="C485" s="22" t="s">
        <v>1998</v>
      </c>
      <c r="D485" s="22">
        <v>920000627</v>
      </c>
      <c r="E485" s="22">
        <v>920009909</v>
      </c>
      <c r="F485" s="22" t="s">
        <v>1504</v>
      </c>
      <c r="I485" s="1" t="s">
        <v>58</v>
      </c>
      <c r="J485" s="33">
        <v>11579</v>
      </c>
      <c r="K485" s="33">
        <f t="shared" si="249"/>
        <v>8695.8300882020158</v>
      </c>
      <c r="L485" s="33">
        <v>0</v>
      </c>
      <c r="M485" s="33">
        <f t="shared" si="250"/>
        <v>1</v>
      </c>
      <c r="N485" s="32">
        <v>0</v>
      </c>
      <c r="O485" s="33" t="s">
        <v>16</v>
      </c>
      <c r="P485" s="33" t="str">
        <f t="shared" si="226"/>
        <v>Faible activité</v>
      </c>
      <c r="Q485" s="36">
        <f t="shared" si="227"/>
        <v>1.0380357142857144</v>
      </c>
      <c r="R485" s="6">
        <f t="shared" si="228"/>
        <v>0</v>
      </c>
      <c r="S485" s="6">
        <f t="shared" si="229"/>
        <v>0</v>
      </c>
      <c r="T485" s="6">
        <f t="shared" si="251"/>
        <v>0</v>
      </c>
      <c r="U485" s="6">
        <f t="shared" si="230"/>
        <v>1.0380357142857144</v>
      </c>
      <c r="V485" s="6">
        <f t="shared" si="231"/>
        <v>1.5507589285714285</v>
      </c>
      <c r="W485" s="6">
        <f t="shared" si="232"/>
        <v>0</v>
      </c>
      <c r="X485" s="6">
        <f t="shared" si="233"/>
        <v>0</v>
      </c>
      <c r="Y485" s="6">
        <f t="shared" si="252"/>
        <v>0</v>
      </c>
      <c r="Z485" s="6">
        <f t="shared" si="234"/>
        <v>1.5507589285714285</v>
      </c>
      <c r="AA485" s="4">
        <f t="shared" si="235"/>
        <v>0</v>
      </c>
      <c r="AB485" s="44">
        <f t="shared" si="236"/>
        <v>0</v>
      </c>
      <c r="AC485" s="6">
        <f t="shared" si="237"/>
        <v>0</v>
      </c>
      <c r="AD485" s="4">
        <f t="shared" si="253"/>
        <v>0</v>
      </c>
      <c r="AF485" s="4">
        <f t="shared" si="238"/>
        <v>0</v>
      </c>
      <c r="AG485" s="4">
        <f t="shared" si="239"/>
        <v>0</v>
      </c>
      <c r="AH485" s="4">
        <f t="shared" si="254"/>
        <v>0</v>
      </c>
      <c r="AI485" s="4">
        <f t="shared" si="240"/>
        <v>0</v>
      </c>
      <c r="AJ485" s="4">
        <f t="shared" si="241"/>
        <v>0</v>
      </c>
      <c r="AK485" s="4">
        <f t="shared" si="242"/>
        <v>0</v>
      </c>
      <c r="AL485" s="4">
        <f t="shared" si="243"/>
        <v>0</v>
      </c>
      <c r="AM485" s="4">
        <f t="shared" si="244"/>
        <v>0</v>
      </c>
      <c r="AN485" s="4">
        <f t="shared" si="245"/>
        <v>0</v>
      </c>
      <c r="AO485" s="4">
        <f t="shared" si="246"/>
        <v>0</v>
      </c>
      <c r="AP485" s="4">
        <v>0</v>
      </c>
      <c r="AQ485" s="4">
        <v>0</v>
      </c>
      <c r="AR485" s="4">
        <f t="shared" si="247"/>
        <v>0</v>
      </c>
      <c r="AS485" s="4">
        <f t="shared" si="255"/>
        <v>0</v>
      </c>
      <c r="AT485" s="4">
        <v>7.0000000000000007E-2</v>
      </c>
      <c r="AU485" s="4">
        <f t="shared" si="256"/>
        <v>0</v>
      </c>
      <c r="AV485" s="18">
        <f t="shared" si="257"/>
        <v>0</v>
      </c>
      <c r="AW485" s="105"/>
      <c r="AX485" s="103"/>
      <c r="AY485" s="107">
        <f t="shared" si="248"/>
        <v>0</v>
      </c>
      <c r="AZ485" s="7"/>
      <c r="BA485" s="7"/>
      <c r="BB485" s="7"/>
      <c r="BC485" s="7"/>
      <c r="BD485" s="7"/>
      <c r="BE485" s="7"/>
      <c r="BF485" s="7"/>
    </row>
    <row r="486" spans="1:58" x14ac:dyDescent="0.25">
      <c r="A486" s="22" t="s">
        <v>599</v>
      </c>
      <c r="B486" s="23">
        <v>92</v>
      </c>
      <c r="C486" s="22" t="s">
        <v>1999</v>
      </c>
      <c r="D486" s="22">
        <v>920000643</v>
      </c>
      <c r="E486" s="22">
        <v>920150034</v>
      </c>
      <c r="F486" s="22" t="s">
        <v>1559</v>
      </c>
      <c r="I486" s="1" t="s">
        <v>54</v>
      </c>
      <c r="J486" s="33">
        <v>55843</v>
      </c>
      <c r="K486" s="33">
        <f t="shared" si="249"/>
        <v>41938.098248161776</v>
      </c>
      <c r="L486" s="33">
        <v>0</v>
      </c>
      <c r="M486" s="33">
        <f t="shared" si="250"/>
        <v>1</v>
      </c>
      <c r="N486" s="32">
        <v>0</v>
      </c>
      <c r="O486" s="33" t="s">
        <v>16</v>
      </c>
      <c r="P486" s="33" t="str">
        <f t="shared" si="226"/>
        <v/>
      </c>
      <c r="Q486" s="36">
        <f t="shared" si="227"/>
        <v>3.6727976190476195</v>
      </c>
      <c r="R486" s="6">
        <f t="shared" si="228"/>
        <v>0</v>
      </c>
      <c r="S486" s="6">
        <f t="shared" si="229"/>
        <v>0</v>
      </c>
      <c r="T486" s="6">
        <f t="shared" si="251"/>
        <v>0</v>
      </c>
      <c r="U486" s="6">
        <f t="shared" si="230"/>
        <v>3.6727976190476195</v>
      </c>
      <c r="V486" s="6">
        <f t="shared" si="231"/>
        <v>7.4789732142857144</v>
      </c>
      <c r="W486" s="6">
        <f t="shared" si="232"/>
        <v>0</v>
      </c>
      <c r="X486" s="6">
        <f t="shared" si="233"/>
        <v>0</v>
      </c>
      <c r="Y486" s="6">
        <f t="shared" si="252"/>
        <v>0</v>
      </c>
      <c r="Z486" s="6">
        <f t="shared" si="234"/>
        <v>7.4789732142857144</v>
      </c>
      <c r="AA486" s="4">
        <f t="shared" si="235"/>
        <v>0</v>
      </c>
      <c r="AB486" s="44">
        <f t="shared" si="236"/>
        <v>0</v>
      </c>
      <c r="AC486" s="6">
        <f t="shared" si="237"/>
        <v>0</v>
      </c>
      <c r="AD486" s="4">
        <f t="shared" si="253"/>
        <v>0</v>
      </c>
      <c r="AF486" s="4">
        <f t="shared" si="238"/>
        <v>0</v>
      </c>
      <c r="AG486" s="4">
        <f t="shared" si="239"/>
        <v>0</v>
      </c>
      <c r="AH486" s="4">
        <f t="shared" si="254"/>
        <v>0</v>
      </c>
      <c r="AI486" s="4">
        <f t="shared" si="240"/>
        <v>0</v>
      </c>
      <c r="AJ486" s="4">
        <f t="shared" si="241"/>
        <v>0</v>
      </c>
      <c r="AK486" s="4">
        <f t="shared" si="242"/>
        <v>0</v>
      </c>
      <c r="AL486" s="4">
        <f t="shared" si="243"/>
        <v>0</v>
      </c>
      <c r="AM486" s="4">
        <f t="shared" si="244"/>
        <v>0</v>
      </c>
      <c r="AN486" s="4">
        <f t="shared" si="245"/>
        <v>0</v>
      </c>
      <c r="AO486" s="4">
        <f t="shared" si="246"/>
        <v>0</v>
      </c>
      <c r="AP486" s="4">
        <v>0</v>
      </c>
      <c r="AQ486" s="4">
        <v>0</v>
      </c>
      <c r="AR486" s="4">
        <f t="shared" si="247"/>
        <v>0</v>
      </c>
      <c r="AS486" s="4">
        <f t="shared" si="255"/>
        <v>0</v>
      </c>
      <c r="AT486" s="4">
        <v>7.0000000000000007E-2</v>
      </c>
      <c r="AU486" s="4">
        <f t="shared" si="256"/>
        <v>0</v>
      </c>
      <c r="AV486" s="18">
        <f t="shared" si="257"/>
        <v>0</v>
      </c>
      <c r="AW486" s="105"/>
      <c r="AX486" s="103"/>
      <c r="AY486" s="107">
        <f t="shared" si="248"/>
        <v>0</v>
      </c>
      <c r="AZ486" s="7"/>
      <c r="BA486" s="7"/>
      <c r="BB486" s="7"/>
      <c r="BC486" s="7"/>
      <c r="BD486" s="7"/>
      <c r="BE486" s="7"/>
      <c r="BF486" s="7"/>
    </row>
    <row r="487" spans="1:58" x14ac:dyDescent="0.25">
      <c r="A487" s="22" t="s">
        <v>599</v>
      </c>
      <c r="B487" s="23">
        <v>92</v>
      </c>
      <c r="C487" s="22" t="s">
        <v>660</v>
      </c>
      <c r="D487" s="22">
        <v>920000650</v>
      </c>
      <c r="E487" s="22">
        <v>920150059</v>
      </c>
      <c r="F487" s="22" t="s">
        <v>1559</v>
      </c>
      <c r="I487" s="1" t="s">
        <v>53</v>
      </c>
      <c r="J487" s="33">
        <v>47098</v>
      </c>
      <c r="K487" s="33">
        <f t="shared" si="249"/>
        <v>35370.602426300939</v>
      </c>
      <c r="L487" s="33">
        <v>0</v>
      </c>
      <c r="M487" s="33">
        <f t="shared" si="250"/>
        <v>1</v>
      </c>
      <c r="N487" s="32">
        <v>0</v>
      </c>
      <c r="O487" s="33" t="s">
        <v>16</v>
      </c>
      <c r="P487" s="33" t="str">
        <f t="shared" si="226"/>
        <v/>
      </c>
      <c r="Q487" s="36">
        <f t="shared" si="227"/>
        <v>3.1522619047619052</v>
      </c>
      <c r="R487" s="6">
        <f t="shared" si="228"/>
        <v>0</v>
      </c>
      <c r="S487" s="6">
        <f t="shared" si="229"/>
        <v>0</v>
      </c>
      <c r="T487" s="6">
        <f t="shared" si="251"/>
        <v>0</v>
      </c>
      <c r="U487" s="6">
        <f t="shared" si="230"/>
        <v>3.1522619047619052</v>
      </c>
      <c r="V487" s="6">
        <f t="shared" si="231"/>
        <v>6.3077678571428564</v>
      </c>
      <c r="W487" s="6">
        <f t="shared" si="232"/>
        <v>0</v>
      </c>
      <c r="X487" s="6">
        <f t="shared" si="233"/>
        <v>0</v>
      </c>
      <c r="Y487" s="6">
        <f t="shared" si="252"/>
        <v>0</v>
      </c>
      <c r="Z487" s="6">
        <f t="shared" si="234"/>
        <v>6.3077678571428564</v>
      </c>
      <c r="AA487" s="4">
        <f t="shared" si="235"/>
        <v>0</v>
      </c>
      <c r="AB487" s="44">
        <f t="shared" si="236"/>
        <v>0</v>
      </c>
      <c r="AC487" s="6">
        <f t="shared" si="237"/>
        <v>0</v>
      </c>
      <c r="AD487" s="4">
        <f t="shared" si="253"/>
        <v>0</v>
      </c>
      <c r="AF487" s="4">
        <f t="shared" si="238"/>
        <v>0</v>
      </c>
      <c r="AG487" s="4">
        <f t="shared" si="239"/>
        <v>0</v>
      </c>
      <c r="AH487" s="4">
        <f t="shared" si="254"/>
        <v>0</v>
      </c>
      <c r="AI487" s="4">
        <f t="shared" si="240"/>
        <v>0</v>
      </c>
      <c r="AJ487" s="4">
        <f t="shared" si="241"/>
        <v>0</v>
      </c>
      <c r="AK487" s="4">
        <f t="shared" si="242"/>
        <v>0</v>
      </c>
      <c r="AL487" s="4">
        <f t="shared" si="243"/>
        <v>0</v>
      </c>
      <c r="AM487" s="4">
        <f t="shared" si="244"/>
        <v>0</v>
      </c>
      <c r="AN487" s="4">
        <f t="shared" si="245"/>
        <v>0</v>
      </c>
      <c r="AO487" s="4">
        <f t="shared" si="246"/>
        <v>0</v>
      </c>
      <c r="AP487" s="4">
        <v>0</v>
      </c>
      <c r="AQ487" s="4">
        <v>0</v>
      </c>
      <c r="AR487" s="4">
        <f t="shared" si="247"/>
        <v>0</v>
      </c>
      <c r="AS487" s="4">
        <f t="shared" si="255"/>
        <v>0</v>
      </c>
      <c r="AT487" s="4">
        <v>7.0000000000000007E-2</v>
      </c>
      <c r="AU487" s="4">
        <f t="shared" si="256"/>
        <v>0</v>
      </c>
      <c r="AV487" s="18">
        <f t="shared" si="257"/>
        <v>0</v>
      </c>
      <c r="AW487" s="105"/>
      <c r="AX487" s="103"/>
      <c r="AY487" s="107">
        <f t="shared" si="248"/>
        <v>0</v>
      </c>
      <c r="AZ487" s="7"/>
      <c r="BA487" s="7"/>
      <c r="BB487" s="7"/>
      <c r="BC487" s="7"/>
      <c r="BD487" s="7"/>
      <c r="BE487" s="7"/>
      <c r="BF487" s="7"/>
    </row>
    <row r="488" spans="1:58" x14ac:dyDescent="0.25">
      <c r="A488" s="22" t="s">
        <v>599</v>
      </c>
      <c r="B488" s="23">
        <v>92</v>
      </c>
      <c r="C488" s="22" t="s">
        <v>659</v>
      </c>
      <c r="D488" s="22">
        <v>920120011</v>
      </c>
      <c r="E488" s="22">
        <v>750821092</v>
      </c>
      <c r="F488" s="22" t="s">
        <v>1504</v>
      </c>
      <c r="I488" s="1" t="s">
        <v>160</v>
      </c>
      <c r="J488" s="33">
        <v>19167</v>
      </c>
      <c r="K488" s="33">
        <f t="shared" si="249"/>
        <v>14394.418801327234</v>
      </c>
      <c r="L488" s="33">
        <v>0</v>
      </c>
      <c r="M488" s="33">
        <f t="shared" si="250"/>
        <v>1</v>
      </c>
      <c r="N488" s="32">
        <v>0</v>
      </c>
      <c r="O488" s="33" t="s">
        <v>16</v>
      </c>
      <c r="P488" s="33" t="str">
        <f t="shared" si="226"/>
        <v/>
      </c>
      <c r="Q488" s="36">
        <f t="shared" si="227"/>
        <v>1.4897023809523811</v>
      </c>
      <c r="R488" s="6">
        <f t="shared" si="228"/>
        <v>0</v>
      </c>
      <c r="S488" s="6">
        <f t="shared" si="229"/>
        <v>0</v>
      </c>
      <c r="T488" s="6">
        <f t="shared" si="251"/>
        <v>0</v>
      </c>
      <c r="U488" s="6">
        <f t="shared" si="230"/>
        <v>1.4897023809523811</v>
      </c>
      <c r="V488" s="6">
        <f t="shared" si="231"/>
        <v>2.5670089285714286</v>
      </c>
      <c r="W488" s="6">
        <f t="shared" si="232"/>
        <v>0</v>
      </c>
      <c r="X488" s="6">
        <f t="shared" si="233"/>
        <v>0</v>
      </c>
      <c r="Y488" s="6">
        <f t="shared" si="252"/>
        <v>0</v>
      </c>
      <c r="Z488" s="6">
        <f t="shared" si="234"/>
        <v>2.5670089285714286</v>
      </c>
      <c r="AA488" s="4">
        <f t="shared" si="235"/>
        <v>0</v>
      </c>
      <c r="AB488" s="44">
        <f t="shared" si="236"/>
        <v>0</v>
      </c>
      <c r="AC488" s="6">
        <f t="shared" si="237"/>
        <v>0</v>
      </c>
      <c r="AD488" s="4">
        <f t="shared" si="253"/>
        <v>0</v>
      </c>
      <c r="AF488" s="4">
        <f t="shared" si="238"/>
        <v>0</v>
      </c>
      <c r="AG488" s="4">
        <f t="shared" si="239"/>
        <v>0</v>
      </c>
      <c r="AH488" s="4">
        <f t="shared" si="254"/>
        <v>0</v>
      </c>
      <c r="AI488" s="4">
        <f t="shared" si="240"/>
        <v>0</v>
      </c>
      <c r="AJ488" s="4">
        <f t="shared" si="241"/>
        <v>0</v>
      </c>
      <c r="AK488" s="4">
        <f t="shared" si="242"/>
        <v>0</v>
      </c>
      <c r="AL488" s="4">
        <f t="shared" si="243"/>
        <v>0</v>
      </c>
      <c r="AM488" s="4">
        <f t="shared" si="244"/>
        <v>0</v>
      </c>
      <c r="AN488" s="4">
        <f t="shared" si="245"/>
        <v>0</v>
      </c>
      <c r="AO488" s="4">
        <f t="shared" si="246"/>
        <v>0</v>
      </c>
      <c r="AP488" s="4">
        <v>0</v>
      </c>
      <c r="AQ488" s="4">
        <v>0</v>
      </c>
      <c r="AR488" s="4">
        <f t="shared" si="247"/>
        <v>0</v>
      </c>
      <c r="AS488" s="4">
        <f t="shared" si="255"/>
        <v>0</v>
      </c>
      <c r="AT488" s="4">
        <v>7.0000000000000007E-2</v>
      </c>
      <c r="AU488" s="4">
        <f t="shared" si="256"/>
        <v>0</v>
      </c>
      <c r="AV488" s="18">
        <f t="shared" si="257"/>
        <v>0</v>
      </c>
      <c r="AW488" s="105"/>
      <c r="AX488" s="103"/>
      <c r="AY488" s="107">
        <f t="shared" si="248"/>
        <v>0</v>
      </c>
      <c r="AZ488" s="7"/>
      <c r="BA488" s="7"/>
      <c r="BB488" s="7"/>
      <c r="BC488" s="7"/>
      <c r="BD488" s="7"/>
      <c r="BE488" s="7"/>
      <c r="BF488" s="7"/>
    </row>
    <row r="489" spans="1:58" x14ac:dyDescent="0.25">
      <c r="A489" s="22" t="s">
        <v>599</v>
      </c>
      <c r="B489" s="23">
        <v>92</v>
      </c>
      <c r="C489" s="22" t="s">
        <v>2000</v>
      </c>
      <c r="D489" s="22">
        <v>920300043</v>
      </c>
      <c r="E489" s="22">
        <v>920001526</v>
      </c>
      <c r="F489" s="22" t="s">
        <v>1529</v>
      </c>
      <c r="I489" s="1" t="s">
        <v>59</v>
      </c>
      <c r="J489" s="33">
        <v>0</v>
      </c>
      <c r="K489" s="33">
        <f t="shared" si="249"/>
        <v>0</v>
      </c>
      <c r="L489" s="33">
        <v>0</v>
      </c>
      <c r="M489" s="33">
        <f t="shared" si="250"/>
        <v>0</v>
      </c>
      <c r="N489" s="32">
        <v>1</v>
      </c>
      <c r="O489" s="43"/>
      <c r="P489" s="33" t="str">
        <f t="shared" si="226"/>
        <v/>
      </c>
      <c r="Q489" s="36">
        <f t="shared" si="227"/>
        <v>0</v>
      </c>
      <c r="R489" s="6">
        <f t="shared" si="228"/>
        <v>0</v>
      </c>
      <c r="S489" s="6">
        <f t="shared" si="229"/>
        <v>0</v>
      </c>
      <c r="T489" s="6">
        <f t="shared" si="251"/>
        <v>0</v>
      </c>
      <c r="U489" s="6">
        <f t="shared" si="230"/>
        <v>0</v>
      </c>
      <c r="V489" s="6">
        <f t="shared" si="231"/>
        <v>0</v>
      </c>
      <c r="W489" s="6">
        <f t="shared" si="232"/>
        <v>0</v>
      </c>
      <c r="X489" s="6">
        <f t="shared" si="233"/>
        <v>0</v>
      </c>
      <c r="Y489" s="6">
        <f t="shared" si="252"/>
        <v>0</v>
      </c>
      <c r="Z489" s="6">
        <f t="shared" si="234"/>
        <v>0</v>
      </c>
      <c r="AA489" s="4">
        <f t="shared" si="235"/>
        <v>0</v>
      </c>
      <c r="AB489" s="44">
        <f t="shared" si="236"/>
        <v>0</v>
      </c>
      <c r="AC489" s="6">
        <f t="shared" si="237"/>
        <v>0</v>
      </c>
      <c r="AD489" s="4">
        <f t="shared" si="253"/>
        <v>0</v>
      </c>
      <c r="AF489" s="4">
        <f t="shared" si="238"/>
        <v>0</v>
      </c>
      <c r="AG489" s="4">
        <f t="shared" si="239"/>
        <v>0</v>
      </c>
      <c r="AH489" s="4">
        <f t="shared" si="254"/>
        <v>0</v>
      </c>
      <c r="AI489" s="4">
        <f t="shared" si="240"/>
        <v>0</v>
      </c>
      <c r="AJ489" s="4">
        <f t="shared" si="241"/>
        <v>0</v>
      </c>
      <c r="AK489" s="4">
        <f t="shared" si="242"/>
        <v>0</v>
      </c>
      <c r="AL489" s="4">
        <f t="shared" si="243"/>
        <v>0</v>
      </c>
      <c r="AM489" s="4">
        <f t="shared" si="244"/>
        <v>0</v>
      </c>
      <c r="AN489" s="4">
        <f t="shared" si="245"/>
        <v>0</v>
      </c>
      <c r="AO489" s="4">
        <f t="shared" si="246"/>
        <v>0</v>
      </c>
      <c r="AP489" s="4">
        <v>0</v>
      </c>
      <c r="AQ489" s="4">
        <v>0</v>
      </c>
      <c r="AR489" s="4">
        <f t="shared" si="247"/>
        <v>0</v>
      </c>
      <c r="AS489" s="4">
        <f t="shared" si="255"/>
        <v>0</v>
      </c>
      <c r="AT489" s="4">
        <v>7.0000000000000007E-2</v>
      </c>
      <c r="AU489" s="4">
        <f t="shared" si="256"/>
        <v>0</v>
      </c>
      <c r="AV489" s="18">
        <f t="shared" si="257"/>
        <v>0</v>
      </c>
      <c r="AW489" s="105"/>
      <c r="AX489" s="103"/>
      <c r="AY489" s="107">
        <f t="shared" si="248"/>
        <v>0</v>
      </c>
      <c r="AZ489" s="7"/>
      <c r="BA489" s="7"/>
      <c r="BB489" s="7"/>
      <c r="BC489" s="7"/>
      <c r="BD489" s="7"/>
      <c r="BE489" s="7"/>
      <c r="BF489" s="7"/>
    </row>
    <row r="490" spans="1:58" x14ac:dyDescent="0.25">
      <c r="A490" s="22" t="s">
        <v>599</v>
      </c>
      <c r="B490" s="23">
        <v>92</v>
      </c>
      <c r="C490" s="22" t="s">
        <v>2001</v>
      </c>
      <c r="D490" s="22">
        <v>920300597</v>
      </c>
      <c r="E490" s="22">
        <v>920000940</v>
      </c>
      <c r="F490" s="22" t="s">
        <v>1529</v>
      </c>
      <c r="I490" s="1" t="s">
        <v>60</v>
      </c>
      <c r="J490" s="33">
        <v>0</v>
      </c>
      <c r="K490" s="33">
        <f t="shared" si="249"/>
        <v>0</v>
      </c>
      <c r="L490" s="33">
        <v>0</v>
      </c>
      <c r="M490" s="33">
        <f t="shared" si="250"/>
        <v>0</v>
      </c>
      <c r="N490" s="32">
        <v>1</v>
      </c>
      <c r="O490" s="43"/>
      <c r="P490" s="33" t="str">
        <f t="shared" si="226"/>
        <v/>
      </c>
      <c r="Q490" s="36">
        <f t="shared" si="227"/>
        <v>0</v>
      </c>
      <c r="R490" s="6">
        <f t="shared" si="228"/>
        <v>0</v>
      </c>
      <c r="S490" s="6">
        <f t="shared" si="229"/>
        <v>0</v>
      </c>
      <c r="T490" s="6">
        <f t="shared" si="251"/>
        <v>0</v>
      </c>
      <c r="U490" s="6">
        <f t="shared" si="230"/>
        <v>0</v>
      </c>
      <c r="V490" s="6">
        <f t="shared" si="231"/>
        <v>0</v>
      </c>
      <c r="W490" s="6">
        <f t="shared" si="232"/>
        <v>0</v>
      </c>
      <c r="X490" s="6">
        <f t="shared" si="233"/>
        <v>0</v>
      </c>
      <c r="Y490" s="6">
        <f t="shared" si="252"/>
        <v>0</v>
      </c>
      <c r="Z490" s="6">
        <f t="shared" si="234"/>
        <v>0</v>
      </c>
      <c r="AA490" s="4">
        <f t="shared" si="235"/>
        <v>0</v>
      </c>
      <c r="AB490" s="44">
        <f t="shared" si="236"/>
        <v>0</v>
      </c>
      <c r="AC490" s="6">
        <f t="shared" si="237"/>
        <v>0</v>
      </c>
      <c r="AD490" s="4">
        <f t="shared" si="253"/>
        <v>0</v>
      </c>
      <c r="AF490" s="4">
        <f t="shared" si="238"/>
        <v>0</v>
      </c>
      <c r="AG490" s="4">
        <f t="shared" si="239"/>
        <v>0</v>
      </c>
      <c r="AH490" s="4">
        <f t="shared" si="254"/>
        <v>0</v>
      </c>
      <c r="AI490" s="4">
        <f t="shared" si="240"/>
        <v>0</v>
      </c>
      <c r="AJ490" s="4">
        <f t="shared" si="241"/>
        <v>0</v>
      </c>
      <c r="AK490" s="4">
        <f t="shared" si="242"/>
        <v>0</v>
      </c>
      <c r="AL490" s="4">
        <f t="shared" si="243"/>
        <v>0</v>
      </c>
      <c r="AM490" s="4">
        <f t="shared" si="244"/>
        <v>0</v>
      </c>
      <c r="AN490" s="4">
        <f t="shared" si="245"/>
        <v>0</v>
      </c>
      <c r="AO490" s="4">
        <f t="shared" si="246"/>
        <v>0</v>
      </c>
      <c r="AP490" s="4">
        <v>0</v>
      </c>
      <c r="AQ490" s="4">
        <v>0</v>
      </c>
      <c r="AR490" s="4">
        <f t="shared" si="247"/>
        <v>0</v>
      </c>
      <c r="AS490" s="4">
        <f t="shared" si="255"/>
        <v>0</v>
      </c>
      <c r="AT490" s="4">
        <v>7.0000000000000007E-2</v>
      </c>
      <c r="AU490" s="4">
        <f t="shared" si="256"/>
        <v>0</v>
      </c>
      <c r="AV490" s="18">
        <f t="shared" si="257"/>
        <v>0</v>
      </c>
      <c r="AW490" s="105"/>
      <c r="AX490" s="103"/>
      <c r="AY490" s="107">
        <f t="shared" si="248"/>
        <v>0</v>
      </c>
      <c r="AZ490" s="7"/>
      <c r="BA490" s="7"/>
      <c r="BB490" s="7"/>
      <c r="BC490" s="7"/>
      <c r="BD490" s="7"/>
      <c r="BE490" s="7"/>
      <c r="BF490" s="7"/>
    </row>
    <row r="491" spans="1:58" x14ac:dyDescent="0.25">
      <c r="A491" s="22" t="s">
        <v>599</v>
      </c>
      <c r="B491" s="23">
        <v>93</v>
      </c>
      <c r="C491" s="22" t="s">
        <v>2002</v>
      </c>
      <c r="D491" s="22">
        <v>930000286</v>
      </c>
      <c r="E491" s="22">
        <v>930021480</v>
      </c>
      <c r="F491" s="22" t="s">
        <v>1504</v>
      </c>
      <c r="I491" s="1" t="s">
        <v>46</v>
      </c>
      <c r="J491" s="33">
        <v>48951</v>
      </c>
      <c r="K491" s="33">
        <f t="shared" si="249"/>
        <v>36762.205600447094</v>
      </c>
      <c r="L491" s="33">
        <v>1990</v>
      </c>
      <c r="M491" s="33">
        <f t="shared" si="250"/>
        <v>1</v>
      </c>
      <c r="N491" s="32">
        <v>0</v>
      </c>
      <c r="O491" s="33" t="s">
        <v>11</v>
      </c>
      <c r="P491" s="33" t="str">
        <f t="shared" si="226"/>
        <v/>
      </c>
      <c r="Q491" s="36">
        <f t="shared" si="227"/>
        <v>3.2625595238095237</v>
      </c>
      <c r="R491" s="6">
        <f t="shared" si="228"/>
        <v>4.707238095238095</v>
      </c>
      <c r="S491" s="6">
        <f t="shared" si="229"/>
        <v>0</v>
      </c>
      <c r="T491" s="6">
        <f t="shared" si="251"/>
        <v>1.4446785714285713</v>
      </c>
      <c r="U491" s="6">
        <f t="shared" si="230"/>
        <v>4.707238095238095</v>
      </c>
      <c r="V491" s="6">
        <f t="shared" si="231"/>
        <v>6.5559375000000006</v>
      </c>
      <c r="W491" s="6">
        <f t="shared" si="232"/>
        <v>7.4530892857142854</v>
      </c>
      <c r="X491" s="6">
        <f t="shared" si="233"/>
        <v>0</v>
      </c>
      <c r="Y491" s="6">
        <f t="shared" si="252"/>
        <v>0.89715178571428478</v>
      </c>
      <c r="Z491" s="6">
        <f t="shared" si="234"/>
        <v>7.4530892857142854</v>
      </c>
      <c r="AA491" s="4">
        <f t="shared" si="235"/>
        <v>1.3333333333333333</v>
      </c>
      <c r="AB491" s="44">
        <f t="shared" si="236"/>
        <v>2</v>
      </c>
      <c r="AC491" s="6">
        <f t="shared" si="237"/>
        <v>0.16666666666666666</v>
      </c>
      <c r="AD491" s="4">
        <f t="shared" si="253"/>
        <v>0</v>
      </c>
      <c r="AF491" s="4">
        <f t="shared" si="238"/>
        <v>0</v>
      </c>
      <c r="AG491" s="4">
        <f t="shared" si="239"/>
        <v>0</v>
      </c>
      <c r="AH491" s="4">
        <f t="shared" si="254"/>
        <v>0</v>
      </c>
      <c r="AI491" s="4">
        <f t="shared" si="240"/>
        <v>1025721.7857142856</v>
      </c>
      <c r="AJ491" s="4">
        <f t="shared" si="241"/>
        <v>266135.95033392834</v>
      </c>
      <c r="AK491" s="4">
        <f t="shared" si="242"/>
        <v>365132.79999999993</v>
      </c>
      <c r="AL491" s="4">
        <f t="shared" si="243"/>
        <v>84000</v>
      </c>
      <c r="AM491" s="4">
        <f t="shared" si="244"/>
        <v>11959.366666666665</v>
      </c>
      <c r="AN491" s="4">
        <f t="shared" si="245"/>
        <v>23518.18181818182</v>
      </c>
      <c r="AO491" s="4">
        <f t="shared" si="246"/>
        <v>138583.59999999998</v>
      </c>
      <c r="AP491" s="4">
        <v>0</v>
      </c>
      <c r="AQ491" s="4">
        <v>0</v>
      </c>
      <c r="AR491" s="4">
        <f t="shared" si="247"/>
        <v>0</v>
      </c>
      <c r="AS491" s="4">
        <f t="shared" si="255"/>
        <v>1915051.6845330624</v>
      </c>
      <c r="AT491" s="4">
        <v>7.0000000000000007E-2</v>
      </c>
      <c r="AU491" s="4">
        <f t="shared" si="256"/>
        <v>2049105.3024503768</v>
      </c>
      <c r="AV491" s="18">
        <f t="shared" si="257"/>
        <v>1</v>
      </c>
      <c r="AW491" s="105"/>
      <c r="AX491" s="103"/>
      <c r="AY491" s="107">
        <f t="shared" si="248"/>
        <v>2049105.3024503768</v>
      </c>
      <c r="AZ491" s="7"/>
      <c r="BA491" s="7"/>
      <c r="BB491" s="7"/>
      <c r="BC491" s="7"/>
      <c r="BD491" s="7"/>
      <c r="BE491" s="7"/>
      <c r="BF491" s="7"/>
    </row>
    <row r="492" spans="1:58" x14ac:dyDescent="0.25">
      <c r="A492" s="22" t="s">
        <v>599</v>
      </c>
      <c r="B492" s="23">
        <v>93</v>
      </c>
      <c r="C492" s="22" t="s">
        <v>2003</v>
      </c>
      <c r="D492" s="22">
        <v>930000302</v>
      </c>
      <c r="E492" s="22">
        <v>930110036</v>
      </c>
      <c r="F492" s="22" t="s">
        <v>1504</v>
      </c>
      <c r="I492" s="1" t="s">
        <v>45</v>
      </c>
      <c r="J492" s="33">
        <v>59478</v>
      </c>
      <c r="K492" s="33">
        <f t="shared" si="249"/>
        <v>44667.983589781463</v>
      </c>
      <c r="L492" s="33">
        <v>0</v>
      </c>
      <c r="M492" s="33">
        <f t="shared" si="250"/>
        <v>1</v>
      </c>
      <c r="N492" s="32">
        <v>0</v>
      </c>
      <c r="O492" s="43" t="s">
        <v>16</v>
      </c>
      <c r="P492" s="33" t="str">
        <f t="shared" si="226"/>
        <v/>
      </c>
      <c r="Q492" s="36">
        <f t="shared" si="227"/>
        <v>3.8891666666666667</v>
      </c>
      <c r="R492" s="6">
        <f t="shared" si="228"/>
        <v>0</v>
      </c>
      <c r="S492" s="6">
        <f t="shared" si="229"/>
        <v>0</v>
      </c>
      <c r="T492" s="6">
        <f t="shared" si="251"/>
        <v>0</v>
      </c>
      <c r="U492" s="6">
        <f t="shared" si="230"/>
        <v>3.8891666666666667</v>
      </c>
      <c r="V492" s="6">
        <f t="shared" si="231"/>
        <v>7.9658035714285704</v>
      </c>
      <c r="W492" s="6">
        <f t="shared" si="232"/>
        <v>0</v>
      </c>
      <c r="X492" s="6">
        <f t="shared" si="233"/>
        <v>0</v>
      </c>
      <c r="Y492" s="6">
        <f t="shared" si="252"/>
        <v>0</v>
      </c>
      <c r="Z492" s="6">
        <f t="shared" si="234"/>
        <v>7.9658035714285704</v>
      </c>
      <c r="AA492" s="4">
        <f t="shared" si="235"/>
        <v>0</v>
      </c>
      <c r="AB492" s="44">
        <f t="shared" si="236"/>
        <v>0</v>
      </c>
      <c r="AC492" s="6">
        <f t="shared" si="237"/>
        <v>0</v>
      </c>
      <c r="AD492" s="4">
        <f t="shared" si="253"/>
        <v>0</v>
      </c>
      <c r="AF492" s="4">
        <f t="shared" si="238"/>
        <v>0</v>
      </c>
      <c r="AG492" s="4">
        <f t="shared" si="239"/>
        <v>0</v>
      </c>
      <c r="AH492" s="4">
        <f t="shared" si="254"/>
        <v>0</v>
      </c>
      <c r="AI492" s="4">
        <f t="shared" si="240"/>
        <v>0</v>
      </c>
      <c r="AJ492" s="4">
        <f t="shared" si="241"/>
        <v>0</v>
      </c>
      <c r="AK492" s="4">
        <f t="shared" si="242"/>
        <v>0</v>
      </c>
      <c r="AL492" s="4">
        <f t="shared" si="243"/>
        <v>0</v>
      </c>
      <c r="AM492" s="4">
        <f t="shared" si="244"/>
        <v>0</v>
      </c>
      <c r="AN492" s="4">
        <f t="shared" si="245"/>
        <v>0</v>
      </c>
      <c r="AO492" s="4">
        <f t="shared" si="246"/>
        <v>0</v>
      </c>
      <c r="AP492" s="4">
        <v>0</v>
      </c>
      <c r="AQ492" s="4">
        <v>0</v>
      </c>
      <c r="AR492" s="4">
        <f t="shared" si="247"/>
        <v>0</v>
      </c>
      <c r="AS492" s="4">
        <f t="shared" si="255"/>
        <v>0</v>
      </c>
      <c r="AT492" s="4">
        <v>7.0000000000000007E-2</v>
      </c>
      <c r="AU492" s="4">
        <f t="shared" si="256"/>
        <v>0</v>
      </c>
      <c r="AV492" s="18">
        <f t="shared" si="257"/>
        <v>0</v>
      </c>
      <c r="AW492" s="105"/>
      <c r="AX492" s="103"/>
      <c r="AY492" s="107">
        <f t="shared" si="248"/>
        <v>0</v>
      </c>
      <c r="AZ492" s="7"/>
      <c r="BA492" s="7"/>
      <c r="BB492" s="7"/>
      <c r="BC492" s="7"/>
      <c r="BD492" s="7"/>
      <c r="BE492" s="7"/>
      <c r="BF492" s="7"/>
    </row>
    <row r="493" spans="1:58" x14ac:dyDescent="0.25">
      <c r="A493" s="22" t="s">
        <v>599</v>
      </c>
      <c r="B493" s="23">
        <v>93</v>
      </c>
      <c r="C493" s="22" t="s">
        <v>2004</v>
      </c>
      <c r="D493" s="22">
        <v>930000328</v>
      </c>
      <c r="E493" s="22">
        <v>930110051</v>
      </c>
      <c r="F493" s="22" t="s">
        <v>1504</v>
      </c>
      <c r="I493" s="1" t="s">
        <v>44</v>
      </c>
      <c r="J493" s="33">
        <v>76421</v>
      </c>
      <c r="K493" s="33">
        <f t="shared" si="249"/>
        <v>57392.178182095719</v>
      </c>
      <c r="L493" s="33">
        <v>2463</v>
      </c>
      <c r="M493" s="33">
        <f t="shared" si="250"/>
        <v>1</v>
      </c>
      <c r="N493" s="32">
        <v>0</v>
      </c>
      <c r="O493" s="33" t="s">
        <v>11</v>
      </c>
      <c r="P493" s="33" t="str">
        <f t="shared" si="226"/>
        <v/>
      </c>
      <c r="Q493" s="36">
        <f t="shared" si="227"/>
        <v>4.897678571428572</v>
      </c>
      <c r="R493" s="6">
        <f t="shared" si="228"/>
        <v>6.6538143452380947</v>
      </c>
      <c r="S493" s="6">
        <f t="shared" si="229"/>
        <v>0</v>
      </c>
      <c r="T493" s="6">
        <f t="shared" si="251"/>
        <v>1.7561357738095227</v>
      </c>
      <c r="U493" s="6">
        <f t="shared" si="230"/>
        <v>6.6538143452380947</v>
      </c>
      <c r="V493" s="6">
        <f t="shared" si="231"/>
        <v>10.234955357142857</v>
      </c>
      <c r="W493" s="6">
        <f t="shared" si="232"/>
        <v>10.91175</v>
      </c>
      <c r="X493" s="6">
        <f t="shared" si="233"/>
        <v>0</v>
      </c>
      <c r="Y493" s="6">
        <f t="shared" si="252"/>
        <v>0.67679464285714275</v>
      </c>
      <c r="Z493" s="6">
        <f t="shared" si="234"/>
        <v>10.91175</v>
      </c>
      <c r="AA493" s="4">
        <f t="shared" si="235"/>
        <v>1.3333333333333333</v>
      </c>
      <c r="AB493" s="44">
        <f t="shared" si="236"/>
        <v>2</v>
      </c>
      <c r="AC493" s="6">
        <f t="shared" si="237"/>
        <v>0.16666666666666666</v>
      </c>
      <c r="AD493" s="4">
        <f t="shared" si="253"/>
        <v>0</v>
      </c>
      <c r="AF493" s="4">
        <f t="shared" si="238"/>
        <v>0</v>
      </c>
      <c r="AG493" s="4">
        <f t="shared" si="239"/>
        <v>0</v>
      </c>
      <c r="AH493" s="4">
        <f t="shared" si="254"/>
        <v>0</v>
      </c>
      <c r="AI493" s="4">
        <f t="shared" si="240"/>
        <v>1246856.3994047611</v>
      </c>
      <c r="AJ493" s="4">
        <f t="shared" si="241"/>
        <v>200768.01754821427</v>
      </c>
      <c r="AK493" s="4">
        <f t="shared" si="242"/>
        <v>365132.79999999993</v>
      </c>
      <c r="AL493" s="4">
        <f t="shared" si="243"/>
        <v>84000</v>
      </c>
      <c r="AM493" s="4">
        <f t="shared" si="244"/>
        <v>11959.366666666665</v>
      </c>
      <c r="AN493" s="4">
        <f t="shared" si="245"/>
        <v>29108.18181818182</v>
      </c>
      <c r="AO493" s="4">
        <f t="shared" si="246"/>
        <v>171523.31999999998</v>
      </c>
      <c r="AP493" s="4">
        <v>0</v>
      </c>
      <c r="AQ493" s="4">
        <v>0</v>
      </c>
      <c r="AR493" s="4">
        <f t="shared" si="247"/>
        <v>0</v>
      </c>
      <c r="AS493" s="4">
        <f t="shared" si="255"/>
        <v>2109348.085437824</v>
      </c>
      <c r="AT493" s="4">
        <v>7.0000000000000007E-2</v>
      </c>
      <c r="AU493" s="4">
        <f t="shared" si="256"/>
        <v>2257002.451418472</v>
      </c>
      <c r="AV493" s="18">
        <f t="shared" si="257"/>
        <v>1</v>
      </c>
      <c r="AW493" s="105"/>
      <c r="AX493" s="103"/>
      <c r="AY493" s="107">
        <f t="shared" si="248"/>
        <v>2257002.451418472</v>
      </c>
      <c r="AZ493" s="7"/>
      <c r="BA493" s="7"/>
      <c r="BB493" s="7"/>
      <c r="BC493" s="7"/>
      <c r="BD493" s="7"/>
      <c r="BE493" s="7"/>
      <c r="BF493" s="7"/>
    </row>
    <row r="494" spans="1:58" x14ac:dyDescent="0.25">
      <c r="A494" s="22" t="s">
        <v>599</v>
      </c>
      <c r="B494" s="23">
        <v>93</v>
      </c>
      <c r="C494" s="22" t="s">
        <v>2005</v>
      </c>
      <c r="D494" s="22">
        <v>930000336</v>
      </c>
      <c r="E494" s="22">
        <v>930110069</v>
      </c>
      <c r="F494" s="22" t="s">
        <v>1504</v>
      </c>
      <c r="I494" s="1" t="s">
        <v>43</v>
      </c>
      <c r="J494" s="33">
        <v>64056</v>
      </c>
      <c r="K494" s="33">
        <f t="shared" si="249"/>
        <v>48106.062020024903</v>
      </c>
      <c r="L494" s="33">
        <v>2633</v>
      </c>
      <c r="M494" s="33">
        <f t="shared" si="250"/>
        <v>1</v>
      </c>
      <c r="N494" s="32">
        <v>0</v>
      </c>
      <c r="O494" s="33" t="s">
        <v>11</v>
      </c>
      <c r="P494" s="33" t="str">
        <f t="shared" si="226"/>
        <v/>
      </c>
      <c r="Q494" s="36">
        <f t="shared" si="227"/>
        <v>4.1616666666666671</v>
      </c>
      <c r="R494" s="6">
        <f t="shared" si="228"/>
        <v>5.9370845833333323</v>
      </c>
      <c r="S494" s="6">
        <f t="shared" si="229"/>
        <v>0</v>
      </c>
      <c r="T494" s="6">
        <f t="shared" si="251"/>
        <v>1.7754179166666653</v>
      </c>
      <c r="U494" s="6">
        <f t="shared" si="230"/>
        <v>5.9370845833333323</v>
      </c>
      <c r="V494" s="6">
        <f t="shared" si="231"/>
        <v>8.5789285714285715</v>
      </c>
      <c r="W494" s="6">
        <f t="shared" si="232"/>
        <v>9.639815476190476</v>
      </c>
      <c r="X494" s="6">
        <f t="shared" si="233"/>
        <v>0</v>
      </c>
      <c r="Y494" s="6">
        <f t="shared" si="252"/>
        <v>1.0608869047619045</v>
      </c>
      <c r="Z494" s="6">
        <f t="shared" si="234"/>
        <v>9.639815476190476</v>
      </c>
      <c r="AA494" s="4">
        <f t="shared" si="235"/>
        <v>1.6666666666666665</v>
      </c>
      <c r="AB494" s="44">
        <f t="shared" si="236"/>
        <v>2</v>
      </c>
      <c r="AC494" s="6">
        <f t="shared" si="237"/>
        <v>0.20833333333333331</v>
      </c>
      <c r="AD494" s="4">
        <f t="shared" si="253"/>
        <v>0</v>
      </c>
      <c r="AF494" s="4">
        <f t="shared" si="238"/>
        <v>0</v>
      </c>
      <c r="AG494" s="4">
        <f t="shared" si="239"/>
        <v>0</v>
      </c>
      <c r="AH494" s="4">
        <f t="shared" si="254"/>
        <v>0</v>
      </c>
      <c r="AI494" s="4">
        <f t="shared" si="240"/>
        <v>1260546.7208333323</v>
      </c>
      <c r="AJ494" s="4">
        <f t="shared" si="241"/>
        <v>314707.2202178571</v>
      </c>
      <c r="AK494" s="4">
        <f t="shared" si="242"/>
        <v>456415.99999999994</v>
      </c>
      <c r="AL494" s="4">
        <f t="shared" si="243"/>
        <v>84000</v>
      </c>
      <c r="AM494" s="4">
        <f t="shared" si="244"/>
        <v>14949.208333333332</v>
      </c>
      <c r="AN494" s="4">
        <f t="shared" si="245"/>
        <v>31117.272727272728</v>
      </c>
      <c r="AO494" s="4">
        <f t="shared" si="246"/>
        <v>183362.11999999997</v>
      </c>
      <c r="AP494" s="4">
        <v>0</v>
      </c>
      <c r="AQ494" s="4">
        <v>0</v>
      </c>
      <c r="AR494" s="4">
        <f t="shared" si="247"/>
        <v>0</v>
      </c>
      <c r="AS494" s="4">
        <f t="shared" si="255"/>
        <v>2345098.5421117959</v>
      </c>
      <c r="AT494" s="4">
        <v>7.0000000000000007E-2</v>
      </c>
      <c r="AU494" s="4">
        <f t="shared" si="256"/>
        <v>2509255.4400596218</v>
      </c>
      <c r="AV494" s="18">
        <f t="shared" si="257"/>
        <v>1</v>
      </c>
      <c r="AW494" s="105"/>
      <c r="AX494" s="103"/>
      <c r="AY494" s="107">
        <f t="shared" si="248"/>
        <v>2509255.4400596218</v>
      </c>
      <c r="AZ494" s="7"/>
      <c r="BA494" s="7"/>
      <c r="BB494" s="7"/>
      <c r="BC494" s="7"/>
      <c r="BD494" s="7"/>
      <c r="BE494" s="7"/>
      <c r="BF494" s="7"/>
    </row>
    <row r="495" spans="1:58" x14ac:dyDescent="0.25">
      <c r="A495" s="22" t="s">
        <v>599</v>
      </c>
      <c r="B495" s="23">
        <v>93</v>
      </c>
      <c r="C495" s="22" t="s">
        <v>2006</v>
      </c>
      <c r="D495" s="22">
        <v>930300025</v>
      </c>
      <c r="E495" s="22">
        <v>930000393</v>
      </c>
      <c r="F495" s="22" t="s">
        <v>1529</v>
      </c>
      <c r="I495" s="1" t="s">
        <v>52</v>
      </c>
      <c r="J495" s="33">
        <v>0</v>
      </c>
      <c r="K495" s="33">
        <f t="shared" si="249"/>
        <v>0</v>
      </c>
      <c r="L495" s="33">
        <v>0</v>
      </c>
      <c r="M495" s="33">
        <f t="shared" si="250"/>
        <v>0</v>
      </c>
      <c r="N495" s="32">
        <v>1</v>
      </c>
      <c r="O495" s="43"/>
      <c r="P495" s="33" t="str">
        <f t="shared" si="226"/>
        <v/>
      </c>
      <c r="Q495" s="36">
        <f t="shared" si="227"/>
        <v>0</v>
      </c>
      <c r="R495" s="6">
        <f t="shared" si="228"/>
        <v>0</v>
      </c>
      <c r="S495" s="6">
        <f t="shared" si="229"/>
        <v>0</v>
      </c>
      <c r="T495" s="6">
        <f t="shared" si="251"/>
        <v>0</v>
      </c>
      <c r="U495" s="6">
        <f t="shared" si="230"/>
        <v>0</v>
      </c>
      <c r="V495" s="6">
        <f t="shared" si="231"/>
        <v>0</v>
      </c>
      <c r="W495" s="6">
        <f t="shared" si="232"/>
        <v>0</v>
      </c>
      <c r="X495" s="6">
        <f t="shared" si="233"/>
        <v>0</v>
      </c>
      <c r="Y495" s="6">
        <f t="shared" si="252"/>
        <v>0</v>
      </c>
      <c r="Z495" s="6">
        <f t="shared" si="234"/>
        <v>0</v>
      </c>
      <c r="AA495" s="4">
        <f t="shared" si="235"/>
        <v>0</v>
      </c>
      <c r="AB495" s="44">
        <f t="shared" si="236"/>
        <v>0</v>
      </c>
      <c r="AC495" s="6">
        <f t="shared" si="237"/>
        <v>0</v>
      </c>
      <c r="AD495" s="4">
        <f t="shared" si="253"/>
        <v>0</v>
      </c>
      <c r="AF495" s="4">
        <f t="shared" si="238"/>
        <v>0</v>
      </c>
      <c r="AG495" s="4">
        <f t="shared" si="239"/>
        <v>0</v>
      </c>
      <c r="AH495" s="4">
        <f t="shared" si="254"/>
        <v>0</v>
      </c>
      <c r="AI495" s="4">
        <f t="shared" si="240"/>
        <v>0</v>
      </c>
      <c r="AJ495" s="4">
        <f t="shared" si="241"/>
        <v>0</v>
      </c>
      <c r="AK495" s="4">
        <f t="shared" si="242"/>
        <v>0</v>
      </c>
      <c r="AL495" s="4">
        <f t="shared" si="243"/>
        <v>0</v>
      </c>
      <c r="AM495" s="4">
        <f t="shared" si="244"/>
        <v>0</v>
      </c>
      <c r="AN495" s="4">
        <f t="shared" si="245"/>
        <v>0</v>
      </c>
      <c r="AO495" s="4">
        <f t="shared" si="246"/>
        <v>0</v>
      </c>
      <c r="AP495" s="4">
        <v>0</v>
      </c>
      <c r="AQ495" s="4">
        <v>0</v>
      </c>
      <c r="AR495" s="4">
        <f t="shared" si="247"/>
        <v>0</v>
      </c>
      <c r="AS495" s="4">
        <f t="shared" si="255"/>
        <v>0</v>
      </c>
      <c r="AT495" s="4">
        <v>7.0000000000000007E-2</v>
      </c>
      <c r="AU495" s="4">
        <f t="shared" si="256"/>
        <v>0</v>
      </c>
      <c r="AV495" s="18">
        <f t="shared" si="257"/>
        <v>0</v>
      </c>
      <c r="AW495" s="105"/>
      <c r="AX495" s="103"/>
      <c r="AY495" s="107">
        <f t="shared" si="248"/>
        <v>0</v>
      </c>
      <c r="AZ495" s="7"/>
      <c r="BA495" s="7"/>
      <c r="BB495" s="7"/>
      <c r="BC495" s="7"/>
      <c r="BD495" s="7"/>
      <c r="BE495" s="7"/>
      <c r="BF495" s="7"/>
    </row>
    <row r="496" spans="1:58" x14ac:dyDescent="0.25">
      <c r="A496" s="22" t="s">
        <v>599</v>
      </c>
      <c r="B496" s="23">
        <v>93</v>
      </c>
      <c r="C496" s="22" t="s">
        <v>2007</v>
      </c>
      <c r="D496" s="22">
        <v>930300066</v>
      </c>
      <c r="E496" s="22">
        <v>930000401</v>
      </c>
      <c r="F496" s="22" t="s">
        <v>1529</v>
      </c>
      <c r="I496" s="1" t="s">
        <v>51</v>
      </c>
      <c r="J496" s="33">
        <v>0</v>
      </c>
      <c r="K496" s="33">
        <f t="shared" si="249"/>
        <v>0</v>
      </c>
      <c r="L496" s="33">
        <v>0</v>
      </c>
      <c r="M496" s="33">
        <f t="shared" si="250"/>
        <v>0</v>
      </c>
      <c r="N496" s="32">
        <v>1</v>
      </c>
      <c r="O496" s="43"/>
      <c r="P496" s="33" t="str">
        <f t="shared" si="226"/>
        <v/>
      </c>
      <c r="Q496" s="36">
        <f t="shared" si="227"/>
        <v>0</v>
      </c>
      <c r="R496" s="6">
        <f t="shared" si="228"/>
        <v>0</v>
      </c>
      <c r="S496" s="6">
        <f t="shared" si="229"/>
        <v>0</v>
      </c>
      <c r="T496" s="6">
        <f t="shared" si="251"/>
        <v>0</v>
      </c>
      <c r="U496" s="6">
        <f t="shared" si="230"/>
        <v>0</v>
      </c>
      <c r="V496" s="6">
        <f t="shared" si="231"/>
        <v>0</v>
      </c>
      <c r="W496" s="6">
        <f t="shared" si="232"/>
        <v>0</v>
      </c>
      <c r="X496" s="6">
        <f t="shared" si="233"/>
        <v>0</v>
      </c>
      <c r="Y496" s="6">
        <f t="shared" si="252"/>
        <v>0</v>
      </c>
      <c r="Z496" s="6">
        <f t="shared" si="234"/>
        <v>0</v>
      </c>
      <c r="AA496" s="4">
        <f t="shared" si="235"/>
        <v>0</v>
      </c>
      <c r="AB496" s="44">
        <f t="shared" si="236"/>
        <v>0</v>
      </c>
      <c r="AC496" s="6">
        <f t="shared" si="237"/>
        <v>0</v>
      </c>
      <c r="AD496" s="4">
        <f t="shared" si="253"/>
        <v>0</v>
      </c>
      <c r="AF496" s="4">
        <f t="shared" si="238"/>
        <v>0</v>
      </c>
      <c r="AG496" s="4">
        <f t="shared" si="239"/>
        <v>0</v>
      </c>
      <c r="AH496" s="4">
        <f t="shared" si="254"/>
        <v>0</v>
      </c>
      <c r="AI496" s="4">
        <f t="shared" si="240"/>
        <v>0</v>
      </c>
      <c r="AJ496" s="4">
        <f t="shared" si="241"/>
        <v>0</v>
      </c>
      <c r="AK496" s="4">
        <f t="shared" si="242"/>
        <v>0</v>
      </c>
      <c r="AL496" s="4">
        <f t="shared" si="243"/>
        <v>0</v>
      </c>
      <c r="AM496" s="4">
        <f t="shared" si="244"/>
        <v>0</v>
      </c>
      <c r="AN496" s="4">
        <f t="shared" si="245"/>
        <v>0</v>
      </c>
      <c r="AO496" s="4">
        <f t="shared" si="246"/>
        <v>0</v>
      </c>
      <c r="AP496" s="4">
        <v>0</v>
      </c>
      <c r="AQ496" s="4">
        <v>0</v>
      </c>
      <c r="AR496" s="4">
        <f t="shared" si="247"/>
        <v>0</v>
      </c>
      <c r="AS496" s="4">
        <f t="shared" si="255"/>
        <v>0</v>
      </c>
      <c r="AT496" s="4">
        <v>7.0000000000000007E-2</v>
      </c>
      <c r="AU496" s="4">
        <f t="shared" si="256"/>
        <v>0</v>
      </c>
      <c r="AV496" s="18">
        <f t="shared" si="257"/>
        <v>0</v>
      </c>
      <c r="AW496" s="105"/>
      <c r="AX496" s="103"/>
      <c r="AY496" s="107">
        <f t="shared" si="248"/>
        <v>0</v>
      </c>
      <c r="AZ496" s="7"/>
      <c r="BA496" s="7"/>
      <c r="BB496" s="7"/>
      <c r="BC496" s="7"/>
      <c r="BD496" s="7"/>
      <c r="BE496" s="7"/>
      <c r="BF496" s="7"/>
    </row>
    <row r="497" spans="1:58" x14ac:dyDescent="0.25">
      <c r="A497" s="22" t="s">
        <v>599</v>
      </c>
      <c r="B497" s="23">
        <v>93</v>
      </c>
      <c r="C497" s="22" t="s">
        <v>2008</v>
      </c>
      <c r="D497" s="22">
        <v>930300082</v>
      </c>
      <c r="E497" s="22">
        <v>930000419</v>
      </c>
      <c r="F497" s="22" t="s">
        <v>1529</v>
      </c>
      <c r="I497" s="1" t="s">
        <v>50</v>
      </c>
      <c r="J497" s="33">
        <v>0</v>
      </c>
      <c r="K497" s="33">
        <f t="shared" si="249"/>
        <v>0</v>
      </c>
      <c r="L497" s="33">
        <v>0</v>
      </c>
      <c r="M497" s="33">
        <f t="shared" si="250"/>
        <v>0</v>
      </c>
      <c r="N497" s="32">
        <v>1</v>
      </c>
      <c r="O497" s="43"/>
      <c r="P497" s="33" t="str">
        <f t="shared" si="226"/>
        <v/>
      </c>
      <c r="Q497" s="36">
        <f t="shared" si="227"/>
        <v>0</v>
      </c>
      <c r="R497" s="6">
        <f t="shared" si="228"/>
        <v>0</v>
      </c>
      <c r="S497" s="6">
        <f t="shared" si="229"/>
        <v>0</v>
      </c>
      <c r="T497" s="6">
        <f t="shared" si="251"/>
        <v>0</v>
      </c>
      <c r="U497" s="6">
        <f t="shared" si="230"/>
        <v>0</v>
      </c>
      <c r="V497" s="6">
        <f t="shared" si="231"/>
        <v>0</v>
      </c>
      <c r="W497" s="6">
        <f t="shared" si="232"/>
        <v>0</v>
      </c>
      <c r="X497" s="6">
        <f t="shared" si="233"/>
        <v>0</v>
      </c>
      <c r="Y497" s="6">
        <f t="shared" si="252"/>
        <v>0</v>
      </c>
      <c r="Z497" s="6">
        <f t="shared" si="234"/>
        <v>0</v>
      </c>
      <c r="AA497" s="4">
        <f t="shared" si="235"/>
        <v>0</v>
      </c>
      <c r="AB497" s="44">
        <f t="shared" si="236"/>
        <v>0</v>
      </c>
      <c r="AC497" s="6">
        <f t="shared" si="237"/>
        <v>0</v>
      </c>
      <c r="AD497" s="4">
        <f t="shared" si="253"/>
        <v>0</v>
      </c>
      <c r="AF497" s="4">
        <f t="shared" si="238"/>
        <v>0</v>
      </c>
      <c r="AG497" s="4">
        <f t="shared" si="239"/>
        <v>0</v>
      </c>
      <c r="AH497" s="4">
        <f t="shared" si="254"/>
        <v>0</v>
      </c>
      <c r="AI497" s="4">
        <f t="shared" si="240"/>
        <v>0</v>
      </c>
      <c r="AJ497" s="4">
        <f t="shared" si="241"/>
        <v>0</v>
      </c>
      <c r="AK497" s="4">
        <f t="shared" si="242"/>
        <v>0</v>
      </c>
      <c r="AL497" s="4">
        <f t="shared" si="243"/>
        <v>0</v>
      </c>
      <c r="AM497" s="4">
        <f t="shared" si="244"/>
        <v>0</v>
      </c>
      <c r="AN497" s="4">
        <f t="shared" si="245"/>
        <v>0</v>
      </c>
      <c r="AO497" s="4">
        <f t="shared" si="246"/>
        <v>0</v>
      </c>
      <c r="AP497" s="4">
        <v>0</v>
      </c>
      <c r="AQ497" s="4">
        <v>0</v>
      </c>
      <c r="AR497" s="4">
        <f t="shared" si="247"/>
        <v>0</v>
      </c>
      <c r="AS497" s="4">
        <f t="shared" si="255"/>
        <v>0</v>
      </c>
      <c r="AT497" s="4">
        <v>7.0000000000000007E-2</v>
      </c>
      <c r="AU497" s="4">
        <f t="shared" si="256"/>
        <v>0</v>
      </c>
      <c r="AV497" s="18">
        <f t="shared" si="257"/>
        <v>0</v>
      </c>
      <c r="AW497" s="105"/>
      <c r="AX497" s="103"/>
      <c r="AY497" s="107">
        <f t="shared" si="248"/>
        <v>0</v>
      </c>
      <c r="AZ497" s="7"/>
      <c r="BA497" s="7"/>
      <c r="BB497" s="7"/>
      <c r="BC497" s="7"/>
      <c r="BD497" s="7"/>
      <c r="BE497" s="7"/>
      <c r="BF497" s="7"/>
    </row>
    <row r="498" spans="1:58" x14ac:dyDescent="0.25">
      <c r="A498" s="22" t="s">
        <v>599</v>
      </c>
      <c r="B498" s="23">
        <v>93</v>
      </c>
      <c r="C498" s="22" t="s">
        <v>2009</v>
      </c>
      <c r="D498" s="22">
        <v>930300116</v>
      </c>
      <c r="E498" s="22">
        <v>930000427</v>
      </c>
      <c r="F498" s="22" t="s">
        <v>1529</v>
      </c>
      <c r="I498" s="1" t="s">
        <v>49</v>
      </c>
      <c r="J498" s="33">
        <v>0</v>
      </c>
      <c r="K498" s="33">
        <f t="shared" si="249"/>
        <v>0</v>
      </c>
      <c r="L498" s="33">
        <v>0</v>
      </c>
      <c r="M498" s="33">
        <f t="shared" si="250"/>
        <v>0</v>
      </c>
      <c r="N498" s="32">
        <v>1</v>
      </c>
      <c r="O498" s="43"/>
      <c r="P498" s="33" t="str">
        <f t="shared" si="226"/>
        <v/>
      </c>
      <c r="Q498" s="36">
        <f t="shared" si="227"/>
        <v>0</v>
      </c>
      <c r="R498" s="6">
        <f t="shared" si="228"/>
        <v>0</v>
      </c>
      <c r="S498" s="6">
        <f t="shared" si="229"/>
        <v>0</v>
      </c>
      <c r="T498" s="6">
        <f t="shared" si="251"/>
        <v>0</v>
      </c>
      <c r="U498" s="6">
        <f t="shared" si="230"/>
        <v>0</v>
      </c>
      <c r="V498" s="6">
        <f t="shared" si="231"/>
        <v>0</v>
      </c>
      <c r="W498" s="6">
        <f t="shared" si="232"/>
        <v>0</v>
      </c>
      <c r="X498" s="6">
        <f t="shared" si="233"/>
        <v>0</v>
      </c>
      <c r="Y498" s="6">
        <f t="shared" si="252"/>
        <v>0</v>
      </c>
      <c r="Z498" s="6">
        <f t="shared" si="234"/>
        <v>0</v>
      </c>
      <c r="AA498" s="4">
        <f t="shared" si="235"/>
        <v>0</v>
      </c>
      <c r="AB498" s="44">
        <f t="shared" si="236"/>
        <v>0</v>
      </c>
      <c r="AC498" s="6">
        <f t="shared" si="237"/>
        <v>0</v>
      </c>
      <c r="AD498" s="4">
        <f t="shared" si="253"/>
        <v>0</v>
      </c>
      <c r="AF498" s="4">
        <f t="shared" si="238"/>
        <v>0</v>
      </c>
      <c r="AG498" s="4">
        <f t="shared" si="239"/>
        <v>0</v>
      </c>
      <c r="AH498" s="4">
        <f t="shared" si="254"/>
        <v>0</v>
      </c>
      <c r="AI498" s="4">
        <f t="shared" si="240"/>
        <v>0</v>
      </c>
      <c r="AJ498" s="4">
        <f t="shared" si="241"/>
        <v>0</v>
      </c>
      <c r="AK498" s="4">
        <f t="shared" si="242"/>
        <v>0</v>
      </c>
      <c r="AL498" s="4">
        <f t="shared" si="243"/>
        <v>0</v>
      </c>
      <c r="AM498" s="4">
        <f t="shared" si="244"/>
        <v>0</v>
      </c>
      <c r="AN498" s="4">
        <f t="shared" si="245"/>
        <v>0</v>
      </c>
      <c r="AO498" s="4">
        <f t="shared" si="246"/>
        <v>0</v>
      </c>
      <c r="AP498" s="4">
        <v>0</v>
      </c>
      <c r="AQ498" s="4">
        <v>0</v>
      </c>
      <c r="AR498" s="4">
        <f t="shared" si="247"/>
        <v>0</v>
      </c>
      <c r="AS498" s="4">
        <f t="shared" si="255"/>
        <v>0</v>
      </c>
      <c r="AT498" s="4">
        <v>7.0000000000000007E-2</v>
      </c>
      <c r="AU498" s="4">
        <f t="shared" si="256"/>
        <v>0</v>
      </c>
      <c r="AV498" s="18">
        <f t="shared" si="257"/>
        <v>0</v>
      </c>
      <c r="AW498" s="105"/>
      <c r="AX498" s="103"/>
      <c r="AY498" s="107">
        <f t="shared" si="248"/>
        <v>0</v>
      </c>
      <c r="AZ498" s="7"/>
      <c r="BA498" s="7"/>
      <c r="BB498" s="7"/>
      <c r="BC498" s="7"/>
      <c r="BD498" s="7"/>
      <c r="BE498" s="7"/>
      <c r="BF498" s="7"/>
    </row>
    <row r="499" spans="1:58" x14ac:dyDescent="0.25">
      <c r="A499" s="22" t="s">
        <v>599</v>
      </c>
      <c r="B499" s="23">
        <v>93</v>
      </c>
      <c r="C499" s="22" t="s">
        <v>2010</v>
      </c>
      <c r="D499" s="22">
        <v>930300553</v>
      </c>
      <c r="E499" s="22">
        <v>930000633</v>
      </c>
      <c r="F499" s="22" t="s">
        <v>1529</v>
      </c>
      <c r="I499" s="1" t="s">
        <v>48</v>
      </c>
      <c r="J499" s="33">
        <v>0</v>
      </c>
      <c r="K499" s="33">
        <f t="shared" si="249"/>
        <v>0</v>
      </c>
      <c r="L499" s="33">
        <v>0</v>
      </c>
      <c r="M499" s="33">
        <f t="shared" si="250"/>
        <v>0</v>
      </c>
      <c r="N499" s="32">
        <v>1</v>
      </c>
      <c r="O499" s="43"/>
      <c r="P499" s="33" t="str">
        <f t="shared" si="226"/>
        <v/>
      </c>
      <c r="Q499" s="36">
        <f t="shared" si="227"/>
        <v>0</v>
      </c>
      <c r="R499" s="6">
        <f t="shared" si="228"/>
        <v>0</v>
      </c>
      <c r="S499" s="6">
        <f t="shared" si="229"/>
        <v>0</v>
      </c>
      <c r="T499" s="6">
        <f t="shared" si="251"/>
        <v>0</v>
      </c>
      <c r="U499" s="6">
        <f t="shared" si="230"/>
        <v>0</v>
      </c>
      <c r="V499" s="6">
        <f t="shared" si="231"/>
        <v>0</v>
      </c>
      <c r="W499" s="6">
        <f t="shared" si="232"/>
        <v>0</v>
      </c>
      <c r="X499" s="6">
        <f t="shared" si="233"/>
        <v>0</v>
      </c>
      <c r="Y499" s="6">
        <f t="shared" si="252"/>
        <v>0</v>
      </c>
      <c r="Z499" s="6">
        <f t="shared" si="234"/>
        <v>0</v>
      </c>
      <c r="AA499" s="4">
        <f t="shared" si="235"/>
        <v>0</v>
      </c>
      <c r="AB499" s="44">
        <f t="shared" si="236"/>
        <v>0</v>
      </c>
      <c r="AC499" s="6">
        <f t="shared" si="237"/>
        <v>0</v>
      </c>
      <c r="AD499" s="4">
        <f t="shared" si="253"/>
        <v>0</v>
      </c>
      <c r="AF499" s="4">
        <f t="shared" si="238"/>
        <v>0</v>
      </c>
      <c r="AG499" s="4">
        <f t="shared" si="239"/>
        <v>0</v>
      </c>
      <c r="AH499" s="4">
        <f t="shared" si="254"/>
        <v>0</v>
      </c>
      <c r="AI499" s="4">
        <f t="shared" si="240"/>
        <v>0</v>
      </c>
      <c r="AJ499" s="4">
        <f t="shared" si="241"/>
        <v>0</v>
      </c>
      <c r="AK499" s="4">
        <f t="shared" si="242"/>
        <v>0</v>
      </c>
      <c r="AL499" s="4">
        <f t="shared" si="243"/>
        <v>0</v>
      </c>
      <c r="AM499" s="4">
        <f t="shared" si="244"/>
        <v>0</v>
      </c>
      <c r="AN499" s="4">
        <f t="shared" si="245"/>
        <v>0</v>
      </c>
      <c r="AO499" s="4">
        <f t="shared" si="246"/>
        <v>0</v>
      </c>
      <c r="AP499" s="4">
        <v>0</v>
      </c>
      <c r="AQ499" s="4">
        <v>0</v>
      </c>
      <c r="AR499" s="4">
        <f t="shared" si="247"/>
        <v>0</v>
      </c>
      <c r="AS499" s="4">
        <f t="shared" si="255"/>
        <v>0</v>
      </c>
      <c r="AT499" s="4">
        <v>7.0000000000000007E-2</v>
      </c>
      <c r="AU499" s="4">
        <f t="shared" si="256"/>
        <v>0</v>
      </c>
      <c r="AV499" s="18">
        <f t="shared" si="257"/>
        <v>0</v>
      </c>
      <c r="AW499" s="105"/>
      <c r="AX499" s="103"/>
      <c r="AY499" s="107">
        <f t="shared" si="248"/>
        <v>0</v>
      </c>
      <c r="AZ499" s="7"/>
      <c r="BA499" s="7"/>
      <c r="BB499" s="7"/>
      <c r="BC499" s="7"/>
      <c r="BD499" s="7"/>
      <c r="BE499" s="7"/>
      <c r="BF499" s="7"/>
    </row>
    <row r="500" spans="1:58" x14ac:dyDescent="0.25">
      <c r="A500" s="22" t="s">
        <v>599</v>
      </c>
      <c r="B500" s="23">
        <v>93</v>
      </c>
      <c r="C500" s="22" t="s">
        <v>2011</v>
      </c>
      <c r="D500" s="22">
        <v>930300595</v>
      </c>
      <c r="E500" s="22">
        <v>930000658</v>
      </c>
      <c r="F500" s="22" t="s">
        <v>1529</v>
      </c>
      <c r="I500" s="1" t="s">
        <v>47</v>
      </c>
      <c r="J500" s="33">
        <v>0</v>
      </c>
      <c r="K500" s="33">
        <f t="shared" si="249"/>
        <v>0</v>
      </c>
      <c r="L500" s="33">
        <v>0</v>
      </c>
      <c r="M500" s="33">
        <f t="shared" si="250"/>
        <v>0</v>
      </c>
      <c r="N500" s="32">
        <v>1</v>
      </c>
      <c r="O500" s="43"/>
      <c r="P500" s="33" t="str">
        <f t="shared" si="226"/>
        <v/>
      </c>
      <c r="Q500" s="36">
        <f t="shared" si="227"/>
        <v>0</v>
      </c>
      <c r="R500" s="6">
        <f t="shared" si="228"/>
        <v>0</v>
      </c>
      <c r="S500" s="6">
        <f t="shared" si="229"/>
        <v>0</v>
      </c>
      <c r="T500" s="6">
        <f t="shared" si="251"/>
        <v>0</v>
      </c>
      <c r="U500" s="6">
        <f t="shared" si="230"/>
        <v>0</v>
      </c>
      <c r="V500" s="6">
        <f t="shared" si="231"/>
        <v>0</v>
      </c>
      <c r="W500" s="6">
        <f t="shared" si="232"/>
        <v>0</v>
      </c>
      <c r="X500" s="6">
        <f t="shared" si="233"/>
        <v>0</v>
      </c>
      <c r="Y500" s="6">
        <f t="shared" si="252"/>
        <v>0</v>
      </c>
      <c r="Z500" s="6">
        <f t="shared" si="234"/>
        <v>0</v>
      </c>
      <c r="AA500" s="4">
        <f t="shared" si="235"/>
        <v>0</v>
      </c>
      <c r="AB500" s="44">
        <f t="shared" si="236"/>
        <v>0</v>
      </c>
      <c r="AC500" s="6">
        <f t="shared" si="237"/>
        <v>0</v>
      </c>
      <c r="AD500" s="4">
        <f t="shared" si="253"/>
        <v>0</v>
      </c>
      <c r="AF500" s="4">
        <f t="shared" si="238"/>
        <v>0</v>
      </c>
      <c r="AG500" s="4">
        <f t="shared" si="239"/>
        <v>0</v>
      </c>
      <c r="AH500" s="4">
        <f t="shared" si="254"/>
        <v>0</v>
      </c>
      <c r="AI500" s="4">
        <f t="shared" si="240"/>
        <v>0</v>
      </c>
      <c r="AJ500" s="4">
        <f t="shared" si="241"/>
        <v>0</v>
      </c>
      <c r="AK500" s="4">
        <f t="shared" si="242"/>
        <v>0</v>
      </c>
      <c r="AL500" s="4">
        <f t="shared" si="243"/>
        <v>0</v>
      </c>
      <c r="AM500" s="4">
        <f t="shared" si="244"/>
        <v>0</v>
      </c>
      <c r="AN500" s="4">
        <f t="shared" si="245"/>
        <v>0</v>
      </c>
      <c r="AO500" s="4">
        <f t="shared" si="246"/>
        <v>0</v>
      </c>
      <c r="AP500" s="4">
        <v>0</v>
      </c>
      <c r="AQ500" s="4">
        <v>0</v>
      </c>
      <c r="AR500" s="4">
        <f t="shared" si="247"/>
        <v>0</v>
      </c>
      <c r="AS500" s="4">
        <f t="shared" si="255"/>
        <v>0</v>
      </c>
      <c r="AT500" s="4">
        <v>7.0000000000000007E-2</v>
      </c>
      <c r="AU500" s="4">
        <f t="shared" si="256"/>
        <v>0</v>
      </c>
      <c r="AV500" s="18">
        <f t="shared" si="257"/>
        <v>0</v>
      </c>
      <c r="AW500" s="105"/>
      <c r="AX500" s="103"/>
      <c r="AY500" s="107">
        <f t="shared" si="248"/>
        <v>0</v>
      </c>
      <c r="AZ500" s="7"/>
      <c r="BA500" s="7"/>
      <c r="BB500" s="7"/>
      <c r="BC500" s="7"/>
      <c r="BD500" s="7"/>
      <c r="BE500" s="7"/>
      <c r="BF500" s="7"/>
    </row>
    <row r="501" spans="1:58" x14ac:dyDescent="0.25">
      <c r="A501" s="22" t="s">
        <v>599</v>
      </c>
      <c r="B501" s="23">
        <v>94</v>
      </c>
      <c r="C501" s="22" t="s">
        <v>2012</v>
      </c>
      <c r="D501" s="22">
        <v>940000573</v>
      </c>
      <c r="E501" s="22">
        <v>940110018</v>
      </c>
      <c r="F501" s="22" t="s">
        <v>1504</v>
      </c>
      <c r="I501" s="1" t="s">
        <v>39</v>
      </c>
      <c r="J501" s="33">
        <v>71474</v>
      </c>
      <c r="K501" s="33">
        <f t="shared" si="249"/>
        <v>53676.980717173406</v>
      </c>
      <c r="L501" s="33">
        <v>0</v>
      </c>
      <c r="M501" s="33">
        <f t="shared" si="250"/>
        <v>1</v>
      </c>
      <c r="N501" s="32">
        <v>0</v>
      </c>
      <c r="O501" s="33" t="s">
        <v>16</v>
      </c>
      <c r="P501" s="33" t="str">
        <f t="shared" si="226"/>
        <v/>
      </c>
      <c r="Q501" s="36">
        <f t="shared" si="227"/>
        <v>4.6032142857142855</v>
      </c>
      <c r="R501" s="6">
        <f t="shared" si="228"/>
        <v>0</v>
      </c>
      <c r="S501" s="6">
        <f t="shared" si="229"/>
        <v>0</v>
      </c>
      <c r="T501" s="6">
        <f t="shared" si="251"/>
        <v>0</v>
      </c>
      <c r="U501" s="6">
        <f t="shared" si="230"/>
        <v>4.6032142857142855</v>
      </c>
      <c r="V501" s="6">
        <f t="shared" si="231"/>
        <v>9.5724107142857147</v>
      </c>
      <c r="W501" s="6">
        <f t="shared" si="232"/>
        <v>0</v>
      </c>
      <c r="X501" s="6">
        <f t="shared" si="233"/>
        <v>0</v>
      </c>
      <c r="Y501" s="6">
        <f t="shared" si="252"/>
        <v>0</v>
      </c>
      <c r="Z501" s="6">
        <f t="shared" si="234"/>
        <v>9.5724107142857147</v>
      </c>
      <c r="AA501" s="4">
        <f t="shared" si="235"/>
        <v>0</v>
      </c>
      <c r="AB501" s="44">
        <f t="shared" si="236"/>
        <v>0</v>
      </c>
      <c r="AC501" s="6">
        <f t="shared" si="237"/>
        <v>0</v>
      </c>
      <c r="AD501" s="4">
        <f t="shared" si="253"/>
        <v>0</v>
      </c>
      <c r="AF501" s="4">
        <f t="shared" si="238"/>
        <v>0</v>
      </c>
      <c r="AG501" s="4">
        <f t="shared" si="239"/>
        <v>0</v>
      </c>
      <c r="AH501" s="4">
        <f t="shared" si="254"/>
        <v>0</v>
      </c>
      <c r="AI501" s="4">
        <f t="shared" si="240"/>
        <v>0</v>
      </c>
      <c r="AJ501" s="4">
        <f t="shared" si="241"/>
        <v>0</v>
      </c>
      <c r="AK501" s="4">
        <f t="shared" si="242"/>
        <v>0</v>
      </c>
      <c r="AL501" s="4">
        <f t="shared" si="243"/>
        <v>0</v>
      </c>
      <c r="AM501" s="4">
        <f t="shared" si="244"/>
        <v>0</v>
      </c>
      <c r="AN501" s="4">
        <f t="shared" si="245"/>
        <v>0</v>
      </c>
      <c r="AO501" s="4">
        <f t="shared" si="246"/>
        <v>0</v>
      </c>
      <c r="AP501" s="4">
        <v>0</v>
      </c>
      <c r="AQ501" s="4">
        <v>0</v>
      </c>
      <c r="AR501" s="4">
        <f t="shared" si="247"/>
        <v>0</v>
      </c>
      <c r="AS501" s="4">
        <f t="shared" si="255"/>
        <v>0</v>
      </c>
      <c r="AT501" s="4">
        <v>7.0000000000000007E-2</v>
      </c>
      <c r="AU501" s="4">
        <f t="shared" si="256"/>
        <v>0</v>
      </c>
      <c r="AV501" s="18">
        <f t="shared" si="257"/>
        <v>0</v>
      </c>
      <c r="AW501" s="105"/>
      <c r="AX501" s="103"/>
      <c r="AY501" s="107">
        <f t="shared" si="248"/>
        <v>0</v>
      </c>
      <c r="AZ501" s="7"/>
      <c r="BA501" s="7"/>
      <c r="BB501" s="7"/>
      <c r="BC501" s="7"/>
      <c r="BD501" s="7"/>
      <c r="BE501" s="7"/>
      <c r="BF501" s="7"/>
    </row>
    <row r="502" spans="1:58" x14ac:dyDescent="0.25">
      <c r="A502" s="22" t="s">
        <v>599</v>
      </c>
      <c r="B502" s="23">
        <v>94</v>
      </c>
      <c r="C502" s="22" t="s">
        <v>2013</v>
      </c>
      <c r="D502" s="22">
        <v>940000599</v>
      </c>
      <c r="E502" s="22">
        <v>940110042</v>
      </c>
      <c r="F502" s="22" t="s">
        <v>1504</v>
      </c>
      <c r="I502" s="1" t="s">
        <v>38</v>
      </c>
      <c r="J502" s="33">
        <v>71848</v>
      </c>
      <c r="K502" s="33">
        <f t="shared" si="249"/>
        <v>53957.854752322171</v>
      </c>
      <c r="L502" s="33">
        <v>1791</v>
      </c>
      <c r="M502" s="33">
        <f t="shared" si="250"/>
        <v>1</v>
      </c>
      <c r="N502" s="32">
        <v>0</v>
      </c>
      <c r="O502" s="33" t="s">
        <v>11</v>
      </c>
      <c r="P502" s="33" t="str">
        <f t="shared" si="226"/>
        <v/>
      </c>
      <c r="Q502" s="36">
        <f t="shared" si="227"/>
        <v>4.6254761904761903</v>
      </c>
      <c r="R502" s="6">
        <f t="shared" si="228"/>
        <v>6.0826777976190476</v>
      </c>
      <c r="S502" s="6">
        <f t="shared" si="229"/>
        <v>0</v>
      </c>
      <c r="T502" s="6">
        <f t="shared" si="251"/>
        <v>1.4572016071428573</v>
      </c>
      <c r="U502" s="6">
        <f t="shared" si="230"/>
        <v>6.0826777976190476</v>
      </c>
      <c r="V502" s="6">
        <f t="shared" si="231"/>
        <v>9.6224999999999987</v>
      </c>
      <c r="W502" s="6">
        <f t="shared" si="232"/>
        <v>9.8945654761904756</v>
      </c>
      <c r="X502" s="6">
        <f t="shared" si="233"/>
        <v>0</v>
      </c>
      <c r="Y502" s="6">
        <f t="shared" si="252"/>
        <v>0.27206547619047683</v>
      </c>
      <c r="Z502" s="6">
        <f t="shared" si="234"/>
        <v>9.8945654761904756</v>
      </c>
      <c r="AA502" s="4">
        <f t="shared" si="235"/>
        <v>1.3333333333333333</v>
      </c>
      <c r="AB502" s="44">
        <f t="shared" si="236"/>
        <v>2</v>
      </c>
      <c r="AC502" s="6">
        <f t="shared" si="237"/>
        <v>0.16666666666666666</v>
      </c>
      <c r="AD502" s="4">
        <f t="shared" si="253"/>
        <v>0</v>
      </c>
      <c r="AF502" s="4">
        <f t="shared" si="238"/>
        <v>0</v>
      </c>
      <c r="AG502" s="4">
        <f t="shared" si="239"/>
        <v>0</v>
      </c>
      <c r="AH502" s="4">
        <f t="shared" si="254"/>
        <v>0</v>
      </c>
      <c r="AI502" s="4">
        <f t="shared" si="240"/>
        <v>1034613.1410714287</v>
      </c>
      <c r="AJ502" s="4">
        <f t="shared" si="241"/>
        <v>80706.972010714482</v>
      </c>
      <c r="AK502" s="4">
        <f t="shared" si="242"/>
        <v>365132.79999999993</v>
      </c>
      <c r="AL502" s="4">
        <f t="shared" si="243"/>
        <v>84000</v>
      </c>
      <c r="AM502" s="4">
        <f t="shared" si="244"/>
        <v>11959.366666666665</v>
      </c>
      <c r="AN502" s="4">
        <f t="shared" si="245"/>
        <v>21166.363636363636</v>
      </c>
      <c r="AO502" s="4">
        <f t="shared" si="246"/>
        <v>124725.23999999998</v>
      </c>
      <c r="AP502" s="4">
        <v>0</v>
      </c>
      <c r="AQ502" s="4">
        <v>0</v>
      </c>
      <c r="AR502" s="4">
        <f t="shared" si="247"/>
        <v>0</v>
      </c>
      <c r="AS502" s="4">
        <f t="shared" si="255"/>
        <v>1722303.8833851735</v>
      </c>
      <c r="AT502" s="4">
        <v>7.0000000000000007E-2</v>
      </c>
      <c r="AU502" s="4">
        <f t="shared" si="256"/>
        <v>1842865.1552221358</v>
      </c>
      <c r="AV502" s="18">
        <f t="shared" si="257"/>
        <v>1</v>
      </c>
      <c r="AW502" s="105"/>
      <c r="AX502" s="103"/>
      <c r="AY502" s="107">
        <f t="shared" si="248"/>
        <v>1842865.1552221358</v>
      </c>
      <c r="AZ502" s="7"/>
      <c r="BA502" s="7"/>
      <c r="BB502" s="7"/>
      <c r="BC502" s="7"/>
      <c r="BD502" s="7"/>
      <c r="BE502" s="7"/>
      <c r="BF502" s="7"/>
    </row>
    <row r="503" spans="1:58" x14ac:dyDescent="0.25">
      <c r="A503" s="22" t="s">
        <v>599</v>
      </c>
      <c r="B503" s="23">
        <v>94</v>
      </c>
      <c r="C503" s="22" t="s">
        <v>2014</v>
      </c>
      <c r="D503" s="22">
        <v>940000649</v>
      </c>
      <c r="E503" s="22">
        <v>940150014</v>
      </c>
      <c r="F503" s="22" t="s">
        <v>1559</v>
      </c>
      <c r="I503" s="1" t="s">
        <v>37</v>
      </c>
      <c r="J503" s="33">
        <v>67864</v>
      </c>
      <c r="K503" s="33">
        <f t="shared" si="249"/>
        <v>50965.870377903244</v>
      </c>
      <c r="L503" s="33">
        <v>0</v>
      </c>
      <c r="M503" s="33">
        <f t="shared" si="250"/>
        <v>1</v>
      </c>
      <c r="N503" s="32">
        <v>0</v>
      </c>
      <c r="O503" s="33" t="s">
        <v>16</v>
      </c>
      <c r="P503" s="33" t="str">
        <f t="shared" si="226"/>
        <v/>
      </c>
      <c r="Q503" s="36">
        <f t="shared" si="227"/>
        <v>4.3883333333333336</v>
      </c>
      <c r="R503" s="6">
        <f t="shared" si="228"/>
        <v>0</v>
      </c>
      <c r="S503" s="6">
        <f t="shared" si="229"/>
        <v>0</v>
      </c>
      <c r="T503" s="6">
        <f t="shared" si="251"/>
        <v>0</v>
      </c>
      <c r="U503" s="6">
        <f t="shared" si="230"/>
        <v>4.3883333333333336</v>
      </c>
      <c r="V503" s="6">
        <f t="shared" si="231"/>
        <v>9.0889285714285712</v>
      </c>
      <c r="W503" s="6">
        <f t="shared" si="232"/>
        <v>0</v>
      </c>
      <c r="X503" s="6">
        <f t="shared" si="233"/>
        <v>0</v>
      </c>
      <c r="Y503" s="6">
        <f t="shared" si="252"/>
        <v>0</v>
      </c>
      <c r="Z503" s="6">
        <f t="shared" si="234"/>
        <v>9.0889285714285712</v>
      </c>
      <c r="AA503" s="4">
        <f t="shared" si="235"/>
        <v>0</v>
      </c>
      <c r="AB503" s="44">
        <f t="shared" si="236"/>
        <v>0</v>
      </c>
      <c r="AC503" s="6">
        <f t="shared" si="237"/>
        <v>0</v>
      </c>
      <c r="AD503" s="4">
        <f t="shared" si="253"/>
        <v>0</v>
      </c>
      <c r="AF503" s="4">
        <f t="shared" si="238"/>
        <v>0</v>
      </c>
      <c r="AG503" s="4">
        <f t="shared" si="239"/>
        <v>0</v>
      </c>
      <c r="AH503" s="4">
        <f t="shared" si="254"/>
        <v>0</v>
      </c>
      <c r="AI503" s="4">
        <f t="shared" si="240"/>
        <v>0</v>
      </c>
      <c r="AJ503" s="4">
        <f t="shared" si="241"/>
        <v>0</v>
      </c>
      <c r="AK503" s="4">
        <f t="shared" si="242"/>
        <v>0</v>
      </c>
      <c r="AL503" s="4">
        <f t="shared" si="243"/>
        <v>0</v>
      </c>
      <c r="AM503" s="4">
        <f t="shared" si="244"/>
        <v>0</v>
      </c>
      <c r="AN503" s="4">
        <f t="shared" si="245"/>
        <v>0</v>
      </c>
      <c r="AO503" s="4">
        <f t="shared" si="246"/>
        <v>0</v>
      </c>
      <c r="AP503" s="4">
        <v>0</v>
      </c>
      <c r="AQ503" s="4">
        <v>0</v>
      </c>
      <c r="AR503" s="4">
        <f t="shared" si="247"/>
        <v>0</v>
      </c>
      <c r="AS503" s="4">
        <f t="shared" si="255"/>
        <v>0</v>
      </c>
      <c r="AT503" s="4">
        <v>7.0000000000000007E-2</v>
      </c>
      <c r="AU503" s="4">
        <f t="shared" si="256"/>
        <v>0</v>
      </c>
      <c r="AV503" s="18">
        <f t="shared" si="257"/>
        <v>0</v>
      </c>
      <c r="AW503" s="105"/>
      <c r="AX503" s="103"/>
      <c r="AY503" s="107">
        <f t="shared" si="248"/>
        <v>0</v>
      </c>
      <c r="AZ503" s="7"/>
      <c r="BA503" s="7"/>
      <c r="BB503" s="7"/>
      <c r="BC503" s="7"/>
      <c r="BD503" s="7"/>
      <c r="BE503" s="7"/>
      <c r="BF503" s="7"/>
    </row>
    <row r="504" spans="1:58" x14ac:dyDescent="0.25">
      <c r="A504" s="22" t="s">
        <v>599</v>
      </c>
      <c r="B504" s="23">
        <v>94</v>
      </c>
      <c r="C504" s="22" t="s">
        <v>658</v>
      </c>
      <c r="D504" s="22">
        <v>940120017</v>
      </c>
      <c r="E504" s="22">
        <v>750821092</v>
      </c>
      <c r="F504" s="22" t="s">
        <v>1504</v>
      </c>
      <c r="I504" s="1" t="s">
        <v>159</v>
      </c>
      <c r="J504" s="33">
        <v>22088</v>
      </c>
      <c r="K504" s="33">
        <f t="shared" si="249"/>
        <v>16588.090075844731</v>
      </c>
      <c r="L504" s="33">
        <v>0</v>
      </c>
      <c r="M504" s="33">
        <f t="shared" si="250"/>
        <v>1</v>
      </c>
      <c r="N504" s="32">
        <v>0</v>
      </c>
      <c r="O504" s="33" t="s">
        <v>16</v>
      </c>
      <c r="P504" s="33" t="str">
        <f t="shared" si="226"/>
        <v/>
      </c>
      <c r="Q504" s="36">
        <f t="shared" si="227"/>
        <v>1.6635714285714287</v>
      </c>
      <c r="R504" s="6">
        <f t="shared" si="228"/>
        <v>0</v>
      </c>
      <c r="S504" s="6">
        <f t="shared" si="229"/>
        <v>0</v>
      </c>
      <c r="T504" s="6">
        <f t="shared" si="251"/>
        <v>0</v>
      </c>
      <c r="U504" s="6">
        <f t="shared" si="230"/>
        <v>1.6635714285714287</v>
      </c>
      <c r="V504" s="6">
        <f t="shared" si="231"/>
        <v>2.9582142857142855</v>
      </c>
      <c r="W504" s="6">
        <f t="shared" si="232"/>
        <v>0</v>
      </c>
      <c r="X504" s="6">
        <f t="shared" si="233"/>
        <v>0</v>
      </c>
      <c r="Y504" s="6">
        <f t="shared" si="252"/>
        <v>0</v>
      </c>
      <c r="Z504" s="6">
        <f t="shared" si="234"/>
        <v>2.9582142857142855</v>
      </c>
      <c r="AA504" s="4">
        <f t="shared" si="235"/>
        <v>0</v>
      </c>
      <c r="AB504" s="44">
        <f t="shared" si="236"/>
        <v>0</v>
      </c>
      <c r="AC504" s="6">
        <f t="shared" si="237"/>
        <v>0</v>
      </c>
      <c r="AD504" s="4">
        <f t="shared" si="253"/>
        <v>0</v>
      </c>
      <c r="AF504" s="4">
        <f t="shared" si="238"/>
        <v>0</v>
      </c>
      <c r="AG504" s="4">
        <f t="shared" si="239"/>
        <v>0</v>
      </c>
      <c r="AH504" s="4">
        <f t="shared" si="254"/>
        <v>0</v>
      </c>
      <c r="AI504" s="4">
        <f t="shared" si="240"/>
        <v>0</v>
      </c>
      <c r="AJ504" s="4">
        <f t="shared" si="241"/>
        <v>0</v>
      </c>
      <c r="AK504" s="4">
        <f t="shared" si="242"/>
        <v>0</v>
      </c>
      <c r="AL504" s="4">
        <f t="shared" si="243"/>
        <v>0</v>
      </c>
      <c r="AM504" s="4">
        <f t="shared" si="244"/>
        <v>0</v>
      </c>
      <c r="AN504" s="4">
        <f t="shared" si="245"/>
        <v>0</v>
      </c>
      <c r="AO504" s="4">
        <f t="shared" si="246"/>
        <v>0</v>
      </c>
      <c r="AP504" s="4">
        <v>0</v>
      </c>
      <c r="AQ504" s="4">
        <v>0</v>
      </c>
      <c r="AR504" s="4">
        <f t="shared" si="247"/>
        <v>0</v>
      </c>
      <c r="AS504" s="4">
        <f t="shared" si="255"/>
        <v>0</v>
      </c>
      <c r="AT504" s="4">
        <v>7.0000000000000007E-2</v>
      </c>
      <c r="AU504" s="4">
        <f t="shared" si="256"/>
        <v>0</v>
      </c>
      <c r="AV504" s="18">
        <f t="shared" si="257"/>
        <v>0</v>
      </c>
      <c r="AW504" s="105"/>
      <c r="AX504" s="103"/>
      <c r="AY504" s="107">
        <f t="shared" si="248"/>
        <v>0</v>
      </c>
      <c r="AZ504" s="7"/>
      <c r="BA504" s="7"/>
      <c r="BB504" s="7"/>
      <c r="BC504" s="7"/>
      <c r="BD504" s="7"/>
      <c r="BE504" s="7"/>
      <c r="BF504" s="7"/>
    </row>
    <row r="505" spans="1:58" x14ac:dyDescent="0.25">
      <c r="A505" s="22" t="s">
        <v>599</v>
      </c>
      <c r="B505" s="23">
        <v>94</v>
      </c>
      <c r="C505" s="22" t="s">
        <v>2015</v>
      </c>
      <c r="D505" s="22">
        <v>940300031</v>
      </c>
      <c r="E505" s="22">
        <v>940000706</v>
      </c>
      <c r="F505" s="22" t="s">
        <v>1529</v>
      </c>
      <c r="I505" s="1" t="s">
        <v>42</v>
      </c>
      <c r="J505" s="33">
        <v>0</v>
      </c>
      <c r="K505" s="33">
        <f t="shared" si="249"/>
        <v>0</v>
      </c>
      <c r="L505" s="33">
        <v>0</v>
      </c>
      <c r="M505" s="33">
        <f t="shared" si="250"/>
        <v>0</v>
      </c>
      <c r="N505" s="32">
        <v>1</v>
      </c>
      <c r="O505" s="43"/>
      <c r="P505" s="33" t="str">
        <f t="shared" si="226"/>
        <v/>
      </c>
      <c r="Q505" s="36">
        <f t="shared" si="227"/>
        <v>0</v>
      </c>
      <c r="R505" s="6">
        <f t="shared" si="228"/>
        <v>0</v>
      </c>
      <c r="S505" s="6">
        <f t="shared" si="229"/>
        <v>0</v>
      </c>
      <c r="T505" s="6">
        <f t="shared" si="251"/>
        <v>0</v>
      </c>
      <c r="U505" s="6">
        <f t="shared" si="230"/>
        <v>0</v>
      </c>
      <c r="V505" s="6">
        <f t="shared" si="231"/>
        <v>0</v>
      </c>
      <c r="W505" s="6">
        <f t="shared" si="232"/>
        <v>0</v>
      </c>
      <c r="X505" s="6">
        <f t="shared" si="233"/>
        <v>0</v>
      </c>
      <c r="Y505" s="6">
        <f t="shared" si="252"/>
        <v>0</v>
      </c>
      <c r="Z505" s="6">
        <f t="shared" si="234"/>
        <v>0</v>
      </c>
      <c r="AA505" s="4">
        <f t="shared" si="235"/>
        <v>0</v>
      </c>
      <c r="AB505" s="44">
        <f t="shared" si="236"/>
        <v>0</v>
      </c>
      <c r="AC505" s="6">
        <f t="shared" si="237"/>
        <v>0</v>
      </c>
      <c r="AD505" s="4">
        <f t="shared" si="253"/>
        <v>0</v>
      </c>
      <c r="AF505" s="4">
        <f t="shared" si="238"/>
        <v>0</v>
      </c>
      <c r="AG505" s="4">
        <f t="shared" si="239"/>
        <v>0</v>
      </c>
      <c r="AH505" s="4">
        <f t="shared" si="254"/>
        <v>0</v>
      </c>
      <c r="AI505" s="4">
        <f t="shared" si="240"/>
        <v>0</v>
      </c>
      <c r="AJ505" s="4">
        <f t="shared" si="241"/>
        <v>0</v>
      </c>
      <c r="AK505" s="4">
        <f t="shared" si="242"/>
        <v>0</v>
      </c>
      <c r="AL505" s="4">
        <f t="shared" si="243"/>
        <v>0</v>
      </c>
      <c r="AM505" s="4">
        <f t="shared" si="244"/>
        <v>0</v>
      </c>
      <c r="AN505" s="4">
        <f t="shared" si="245"/>
        <v>0</v>
      </c>
      <c r="AO505" s="4">
        <f t="shared" si="246"/>
        <v>0</v>
      </c>
      <c r="AP505" s="4">
        <v>0</v>
      </c>
      <c r="AQ505" s="4">
        <v>0</v>
      </c>
      <c r="AR505" s="4">
        <f t="shared" si="247"/>
        <v>0</v>
      </c>
      <c r="AS505" s="4">
        <f t="shared" si="255"/>
        <v>0</v>
      </c>
      <c r="AT505" s="4">
        <v>7.0000000000000007E-2</v>
      </c>
      <c r="AU505" s="4">
        <f t="shared" si="256"/>
        <v>0</v>
      </c>
      <c r="AV505" s="18">
        <f t="shared" si="257"/>
        <v>0</v>
      </c>
      <c r="AW505" s="105"/>
      <c r="AX505" s="103"/>
      <c r="AY505" s="107">
        <f t="shared" si="248"/>
        <v>0</v>
      </c>
      <c r="AZ505" s="7"/>
      <c r="BA505" s="7"/>
      <c r="BB505" s="7"/>
      <c r="BC505" s="7"/>
      <c r="BD505" s="7"/>
      <c r="BE505" s="7"/>
      <c r="BF505" s="7"/>
    </row>
    <row r="506" spans="1:58" x14ac:dyDescent="0.25">
      <c r="A506" s="22" t="s">
        <v>599</v>
      </c>
      <c r="B506" s="23">
        <v>94</v>
      </c>
      <c r="C506" s="22" t="s">
        <v>2016</v>
      </c>
      <c r="D506" s="22">
        <v>940300270</v>
      </c>
      <c r="E506" s="22">
        <v>940000771</v>
      </c>
      <c r="F506" s="22" t="s">
        <v>1529</v>
      </c>
      <c r="I506" s="1">
        <v>940300270</v>
      </c>
      <c r="J506" s="33">
        <v>0</v>
      </c>
      <c r="K506" s="33">
        <f t="shared" si="249"/>
        <v>0</v>
      </c>
      <c r="L506" s="33">
        <v>0</v>
      </c>
      <c r="M506" s="33">
        <f t="shared" si="250"/>
        <v>0</v>
      </c>
      <c r="N506" s="32">
        <v>1</v>
      </c>
      <c r="O506" s="43"/>
      <c r="P506" s="33" t="str">
        <f t="shared" si="226"/>
        <v/>
      </c>
      <c r="Q506" s="36">
        <f t="shared" si="227"/>
        <v>0</v>
      </c>
      <c r="R506" s="6">
        <f t="shared" si="228"/>
        <v>0</v>
      </c>
      <c r="S506" s="6">
        <f t="shared" si="229"/>
        <v>0</v>
      </c>
      <c r="T506" s="6">
        <f t="shared" si="251"/>
        <v>0</v>
      </c>
      <c r="U506" s="6">
        <f t="shared" si="230"/>
        <v>0</v>
      </c>
      <c r="V506" s="6">
        <f t="shared" si="231"/>
        <v>0</v>
      </c>
      <c r="W506" s="6">
        <f t="shared" si="232"/>
        <v>0</v>
      </c>
      <c r="X506" s="6">
        <f t="shared" si="233"/>
        <v>0</v>
      </c>
      <c r="Y506" s="6">
        <f t="shared" si="252"/>
        <v>0</v>
      </c>
      <c r="Z506" s="6">
        <f t="shared" si="234"/>
        <v>0</v>
      </c>
      <c r="AA506" s="4">
        <f t="shared" si="235"/>
        <v>0</v>
      </c>
      <c r="AB506" s="44">
        <f t="shared" si="236"/>
        <v>0</v>
      </c>
      <c r="AC506" s="6">
        <f t="shared" si="237"/>
        <v>0</v>
      </c>
      <c r="AD506" s="4">
        <f t="shared" si="253"/>
        <v>0</v>
      </c>
      <c r="AF506" s="4">
        <f t="shared" si="238"/>
        <v>0</v>
      </c>
      <c r="AG506" s="4">
        <f t="shared" si="239"/>
        <v>0</v>
      </c>
      <c r="AH506" s="4">
        <f t="shared" si="254"/>
        <v>0</v>
      </c>
      <c r="AI506" s="4">
        <f t="shared" si="240"/>
        <v>0</v>
      </c>
      <c r="AJ506" s="4">
        <f t="shared" si="241"/>
        <v>0</v>
      </c>
      <c r="AK506" s="4">
        <f t="shared" si="242"/>
        <v>0</v>
      </c>
      <c r="AL506" s="4">
        <f t="shared" si="243"/>
        <v>0</v>
      </c>
      <c r="AM506" s="4">
        <f t="shared" si="244"/>
        <v>0</v>
      </c>
      <c r="AN506" s="4">
        <f t="shared" si="245"/>
        <v>0</v>
      </c>
      <c r="AO506" s="4">
        <f t="shared" si="246"/>
        <v>0</v>
      </c>
      <c r="AP506" s="4">
        <v>0</v>
      </c>
      <c r="AQ506" s="4">
        <v>0</v>
      </c>
      <c r="AR506" s="4">
        <f t="shared" si="247"/>
        <v>0</v>
      </c>
      <c r="AS506" s="4">
        <f t="shared" si="255"/>
        <v>0</v>
      </c>
      <c r="AT506" s="4">
        <v>7.0000000000000007E-2</v>
      </c>
      <c r="AU506" s="4">
        <f t="shared" si="256"/>
        <v>0</v>
      </c>
      <c r="AV506" s="18">
        <f t="shared" si="257"/>
        <v>0</v>
      </c>
      <c r="AW506" s="105"/>
      <c r="AX506" s="103"/>
      <c r="AY506" s="107">
        <f t="shared" si="248"/>
        <v>0</v>
      </c>
      <c r="AZ506" s="7"/>
      <c r="BA506" s="7"/>
      <c r="BB506" s="7"/>
      <c r="BC506" s="7"/>
      <c r="BD506" s="7"/>
      <c r="BE506" s="7"/>
      <c r="BF506" s="7"/>
    </row>
    <row r="507" spans="1:58" x14ac:dyDescent="0.25">
      <c r="A507" s="22" t="s">
        <v>599</v>
      </c>
      <c r="B507" s="23">
        <v>94</v>
      </c>
      <c r="C507" s="22" t="s">
        <v>2017</v>
      </c>
      <c r="D507" s="22">
        <v>940300445</v>
      </c>
      <c r="E507" s="22">
        <v>940000854</v>
      </c>
      <c r="F507" s="22" t="s">
        <v>1529</v>
      </c>
      <c r="I507" s="1" t="s">
        <v>41</v>
      </c>
      <c r="J507" s="33">
        <v>0</v>
      </c>
      <c r="K507" s="33">
        <f t="shared" si="249"/>
        <v>0</v>
      </c>
      <c r="L507" s="33">
        <v>0</v>
      </c>
      <c r="M507" s="33">
        <f t="shared" si="250"/>
        <v>0</v>
      </c>
      <c r="N507" s="32">
        <v>1</v>
      </c>
      <c r="O507" s="43"/>
      <c r="P507" s="33" t="str">
        <f t="shared" si="226"/>
        <v/>
      </c>
      <c r="Q507" s="36">
        <f t="shared" si="227"/>
        <v>0</v>
      </c>
      <c r="R507" s="6">
        <f t="shared" si="228"/>
        <v>0</v>
      </c>
      <c r="S507" s="6">
        <f t="shared" si="229"/>
        <v>0</v>
      </c>
      <c r="T507" s="6">
        <f t="shared" si="251"/>
        <v>0</v>
      </c>
      <c r="U507" s="6">
        <f t="shared" si="230"/>
        <v>0</v>
      </c>
      <c r="V507" s="6">
        <f t="shared" si="231"/>
        <v>0</v>
      </c>
      <c r="W507" s="6">
        <f t="shared" si="232"/>
        <v>0</v>
      </c>
      <c r="X507" s="6">
        <f t="shared" si="233"/>
        <v>0</v>
      </c>
      <c r="Y507" s="6">
        <f t="shared" si="252"/>
        <v>0</v>
      </c>
      <c r="Z507" s="6">
        <f t="shared" si="234"/>
        <v>0</v>
      </c>
      <c r="AA507" s="4">
        <f t="shared" si="235"/>
        <v>0</v>
      </c>
      <c r="AB507" s="44">
        <f t="shared" si="236"/>
        <v>0</v>
      </c>
      <c r="AC507" s="6">
        <f t="shared" si="237"/>
        <v>0</v>
      </c>
      <c r="AD507" s="4">
        <f t="shared" si="253"/>
        <v>0</v>
      </c>
      <c r="AF507" s="4">
        <f t="shared" si="238"/>
        <v>0</v>
      </c>
      <c r="AG507" s="4">
        <f t="shared" si="239"/>
        <v>0</v>
      </c>
      <c r="AH507" s="4">
        <f t="shared" si="254"/>
        <v>0</v>
      </c>
      <c r="AI507" s="4">
        <f t="shared" si="240"/>
        <v>0</v>
      </c>
      <c r="AJ507" s="4">
        <f t="shared" si="241"/>
        <v>0</v>
      </c>
      <c r="AK507" s="4">
        <f t="shared" si="242"/>
        <v>0</v>
      </c>
      <c r="AL507" s="4">
        <f t="shared" si="243"/>
        <v>0</v>
      </c>
      <c r="AM507" s="4">
        <f t="shared" si="244"/>
        <v>0</v>
      </c>
      <c r="AN507" s="4">
        <f t="shared" si="245"/>
        <v>0</v>
      </c>
      <c r="AO507" s="4">
        <f t="shared" si="246"/>
        <v>0</v>
      </c>
      <c r="AP507" s="4">
        <v>0</v>
      </c>
      <c r="AQ507" s="4">
        <v>0</v>
      </c>
      <c r="AR507" s="4">
        <f t="shared" si="247"/>
        <v>0</v>
      </c>
      <c r="AS507" s="4">
        <f t="shared" si="255"/>
        <v>0</v>
      </c>
      <c r="AT507" s="4">
        <v>7.0000000000000007E-2</v>
      </c>
      <c r="AU507" s="4">
        <f t="shared" si="256"/>
        <v>0</v>
      </c>
      <c r="AV507" s="18">
        <f t="shared" si="257"/>
        <v>0</v>
      </c>
      <c r="AW507" s="105"/>
      <c r="AX507" s="103"/>
      <c r="AY507" s="107">
        <f t="shared" si="248"/>
        <v>0</v>
      </c>
      <c r="AZ507" s="7"/>
      <c r="BA507" s="7"/>
      <c r="BB507" s="7"/>
      <c r="BC507" s="7"/>
      <c r="BD507" s="7"/>
      <c r="BE507" s="7"/>
      <c r="BF507" s="7"/>
    </row>
    <row r="508" spans="1:58" x14ac:dyDescent="0.25">
      <c r="A508" s="22" t="s">
        <v>599</v>
      </c>
      <c r="B508" s="23">
        <v>94</v>
      </c>
      <c r="C508" s="22" t="s">
        <v>2018</v>
      </c>
      <c r="D508" s="22">
        <v>940300569</v>
      </c>
      <c r="E508" s="22">
        <v>940000912</v>
      </c>
      <c r="F508" s="22" t="s">
        <v>1529</v>
      </c>
      <c r="I508" s="1" t="s">
        <v>40</v>
      </c>
      <c r="J508" s="33">
        <v>0</v>
      </c>
      <c r="K508" s="33">
        <f t="shared" si="249"/>
        <v>0</v>
      </c>
      <c r="L508" s="33">
        <v>0</v>
      </c>
      <c r="M508" s="33">
        <f t="shared" si="250"/>
        <v>0</v>
      </c>
      <c r="N508" s="32">
        <v>1</v>
      </c>
      <c r="O508" s="43"/>
      <c r="P508" s="33" t="str">
        <f t="shared" si="226"/>
        <v/>
      </c>
      <c r="Q508" s="36">
        <f t="shared" si="227"/>
        <v>0</v>
      </c>
      <c r="R508" s="6">
        <f t="shared" si="228"/>
        <v>0</v>
      </c>
      <c r="S508" s="6">
        <f t="shared" si="229"/>
        <v>0</v>
      </c>
      <c r="T508" s="6">
        <f t="shared" si="251"/>
        <v>0</v>
      </c>
      <c r="U508" s="6">
        <f t="shared" si="230"/>
        <v>0</v>
      </c>
      <c r="V508" s="6">
        <f t="shared" si="231"/>
        <v>0</v>
      </c>
      <c r="W508" s="6">
        <f t="shared" si="232"/>
        <v>0</v>
      </c>
      <c r="X508" s="6">
        <f t="shared" si="233"/>
        <v>0</v>
      </c>
      <c r="Y508" s="6">
        <f t="shared" si="252"/>
        <v>0</v>
      </c>
      <c r="Z508" s="6">
        <f t="shared" si="234"/>
        <v>0</v>
      </c>
      <c r="AA508" s="4">
        <f t="shared" si="235"/>
        <v>0</v>
      </c>
      <c r="AB508" s="44">
        <f t="shared" si="236"/>
        <v>0</v>
      </c>
      <c r="AC508" s="6">
        <f t="shared" si="237"/>
        <v>0</v>
      </c>
      <c r="AD508" s="4">
        <f t="shared" si="253"/>
        <v>0</v>
      </c>
      <c r="AF508" s="4">
        <f t="shared" si="238"/>
        <v>0</v>
      </c>
      <c r="AG508" s="4">
        <f t="shared" si="239"/>
        <v>0</v>
      </c>
      <c r="AH508" s="4">
        <f t="shared" si="254"/>
        <v>0</v>
      </c>
      <c r="AI508" s="4">
        <f t="shared" si="240"/>
        <v>0</v>
      </c>
      <c r="AJ508" s="4">
        <f t="shared" si="241"/>
        <v>0</v>
      </c>
      <c r="AK508" s="4">
        <f t="shared" si="242"/>
        <v>0</v>
      </c>
      <c r="AL508" s="4">
        <f t="shared" si="243"/>
        <v>0</v>
      </c>
      <c r="AM508" s="4">
        <f t="shared" si="244"/>
        <v>0</v>
      </c>
      <c r="AN508" s="4">
        <f t="shared" si="245"/>
        <v>0</v>
      </c>
      <c r="AO508" s="4">
        <f t="shared" si="246"/>
        <v>0</v>
      </c>
      <c r="AP508" s="4">
        <v>0</v>
      </c>
      <c r="AQ508" s="4">
        <v>0</v>
      </c>
      <c r="AR508" s="4">
        <f t="shared" si="247"/>
        <v>0</v>
      </c>
      <c r="AS508" s="4">
        <f t="shared" si="255"/>
        <v>0</v>
      </c>
      <c r="AT508" s="4">
        <v>7.0000000000000007E-2</v>
      </c>
      <c r="AU508" s="4">
        <f t="shared" si="256"/>
        <v>0</v>
      </c>
      <c r="AV508" s="18">
        <f t="shared" si="257"/>
        <v>0</v>
      </c>
      <c r="AW508" s="105"/>
      <c r="AX508" s="103"/>
      <c r="AY508" s="107">
        <f t="shared" si="248"/>
        <v>0</v>
      </c>
      <c r="AZ508" s="7"/>
      <c r="BA508" s="7"/>
      <c r="BB508" s="7"/>
      <c r="BC508" s="7"/>
      <c r="BD508" s="7"/>
      <c r="BE508" s="7"/>
      <c r="BF508" s="7"/>
    </row>
    <row r="509" spans="1:58" x14ac:dyDescent="0.25">
      <c r="A509" s="22" t="s">
        <v>599</v>
      </c>
      <c r="B509" s="23">
        <v>95</v>
      </c>
      <c r="C509" s="22" t="s">
        <v>2019</v>
      </c>
      <c r="D509" s="22">
        <v>950000307</v>
      </c>
      <c r="E509" s="22">
        <v>950110015</v>
      </c>
      <c r="F509" s="22" t="s">
        <v>1504</v>
      </c>
      <c r="I509" s="1" t="s">
        <v>30</v>
      </c>
      <c r="J509" s="33">
        <v>79774</v>
      </c>
      <c r="K509" s="33">
        <f t="shared" si="249"/>
        <v>59910.281497212854</v>
      </c>
      <c r="L509" s="33">
        <v>3229</v>
      </c>
      <c r="M509" s="33">
        <f t="shared" si="250"/>
        <v>1</v>
      </c>
      <c r="N509" s="32">
        <v>0</v>
      </c>
      <c r="O509" s="33" t="s">
        <v>11</v>
      </c>
      <c r="P509" s="33" t="str">
        <f t="shared" si="226"/>
        <v/>
      </c>
      <c r="Q509" s="36">
        <f t="shared" si="227"/>
        <v>5.097261904761905</v>
      </c>
      <c r="R509" s="6">
        <f t="shared" si="228"/>
        <v>7.1863983928571429</v>
      </c>
      <c r="S509" s="6">
        <f t="shared" si="229"/>
        <v>0</v>
      </c>
      <c r="T509" s="6">
        <f t="shared" si="251"/>
        <v>2.0891364880952379</v>
      </c>
      <c r="U509" s="6">
        <f t="shared" si="230"/>
        <v>7.1863983928571429</v>
      </c>
      <c r="V509" s="6">
        <f t="shared" si="231"/>
        <v>10.684017857142857</v>
      </c>
      <c r="W509" s="6">
        <f t="shared" si="232"/>
        <v>11.860898809523809</v>
      </c>
      <c r="X509" s="6">
        <f t="shared" si="233"/>
        <v>0</v>
      </c>
      <c r="Y509" s="6">
        <f t="shared" si="252"/>
        <v>1.1768809523809516</v>
      </c>
      <c r="Z509" s="6">
        <f t="shared" si="234"/>
        <v>11.860898809523809</v>
      </c>
      <c r="AA509" s="4">
        <f t="shared" si="235"/>
        <v>1.6666666666666665</v>
      </c>
      <c r="AB509" s="44">
        <f t="shared" si="236"/>
        <v>2</v>
      </c>
      <c r="AC509" s="6">
        <f t="shared" si="237"/>
        <v>0.20833333333333331</v>
      </c>
      <c r="AD509" s="4">
        <f t="shared" si="253"/>
        <v>0</v>
      </c>
      <c r="AF509" s="4">
        <f t="shared" si="238"/>
        <v>0</v>
      </c>
      <c r="AG509" s="4">
        <f t="shared" si="239"/>
        <v>0</v>
      </c>
      <c r="AH509" s="4">
        <f t="shared" si="254"/>
        <v>0</v>
      </c>
      <c r="AI509" s="4">
        <f t="shared" si="240"/>
        <v>1483286.9065476188</v>
      </c>
      <c r="AJ509" s="4">
        <f t="shared" si="241"/>
        <v>349116.32087142835</v>
      </c>
      <c r="AK509" s="4">
        <f t="shared" si="242"/>
        <v>456415.99999999994</v>
      </c>
      <c r="AL509" s="4">
        <f t="shared" si="243"/>
        <v>84000</v>
      </c>
      <c r="AM509" s="4">
        <f t="shared" si="244"/>
        <v>14949.208333333332</v>
      </c>
      <c r="AN509" s="4">
        <f t="shared" si="245"/>
        <v>38160.909090909088</v>
      </c>
      <c r="AO509" s="4">
        <f t="shared" si="246"/>
        <v>224867.55999999997</v>
      </c>
      <c r="AP509" s="4">
        <v>0</v>
      </c>
      <c r="AQ509" s="4">
        <v>0</v>
      </c>
      <c r="AR509" s="4">
        <f t="shared" si="247"/>
        <v>0</v>
      </c>
      <c r="AS509" s="4">
        <f t="shared" si="255"/>
        <v>2650796.9048432899</v>
      </c>
      <c r="AT509" s="4">
        <v>7.0000000000000007E-2</v>
      </c>
      <c r="AU509" s="4">
        <f t="shared" si="256"/>
        <v>2836352.6881823204</v>
      </c>
      <c r="AV509" s="18">
        <f t="shared" si="257"/>
        <v>1</v>
      </c>
      <c r="AW509" s="105"/>
      <c r="AX509" s="103"/>
      <c r="AY509" s="107">
        <f t="shared" si="248"/>
        <v>2836352.6881823204</v>
      </c>
      <c r="AZ509" s="7"/>
      <c r="BA509" s="7"/>
      <c r="BB509" s="7"/>
      <c r="BC509" s="7"/>
      <c r="BD509" s="7"/>
      <c r="BE509" s="7"/>
      <c r="BF509" s="7"/>
    </row>
    <row r="510" spans="1:58" x14ac:dyDescent="0.25">
      <c r="A510" s="22" t="s">
        <v>599</v>
      </c>
      <c r="B510" s="23">
        <v>95</v>
      </c>
      <c r="C510" s="22" t="s">
        <v>2020</v>
      </c>
      <c r="D510" s="22">
        <v>950000315</v>
      </c>
      <c r="E510" s="22">
        <v>950001370</v>
      </c>
      <c r="F510" s="22" t="s">
        <v>1504</v>
      </c>
      <c r="I510" s="1" t="s">
        <v>34</v>
      </c>
      <c r="J510" s="33">
        <v>31374</v>
      </c>
      <c r="K510" s="33">
        <f t="shared" si="249"/>
        <v>23561.876948549103</v>
      </c>
      <c r="L510" s="33">
        <v>1376</v>
      </c>
      <c r="M510" s="33">
        <f t="shared" si="250"/>
        <v>1</v>
      </c>
      <c r="N510" s="32">
        <v>0</v>
      </c>
      <c r="O510" s="33" t="s">
        <v>11</v>
      </c>
      <c r="P510" s="33" t="str">
        <f t="shared" si="226"/>
        <v/>
      </c>
      <c r="Q510" s="36">
        <f t="shared" si="227"/>
        <v>2.2163095238095241</v>
      </c>
      <c r="R510" s="6">
        <f t="shared" si="228"/>
        <v>3.3320269047619049</v>
      </c>
      <c r="S510" s="6">
        <f t="shared" si="229"/>
        <v>0</v>
      </c>
      <c r="T510" s="6">
        <f t="shared" si="251"/>
        <v>1.1157173809523808</v>
      </c>
      <c r="U510" s="6">
        <f t="shared" si="230"/>
        <v>3.3320269047619049</v>
      </c>
      <c r="V510" s="6">
        <f t="shared" si="231"/>
        <v>4.2018749999999994</v>
      </c>
      <c r="W510" s="6">
        <f t="shared" si="232"/>
        <v>5.0083690476190474</v>
      </c>
      <c r="X510" s="6">
        <f t="shared" si="233"/>
        <v>0</v>
      </c>
      <c r="Y510" s="6">
        <f t="shared" si="252"/>
        <v>0.80649404761904808</v>
      </c>
      <c r="Z510" s="6">
        <f t="shared" si="234"/>
        <v>5.0083690476190474</v>
      </c>
      <c r="AA510" s="4">
        <f t="shared" si="235"/>
        <v>1</v>
      </c>
      <c r="AB510" s="44">
        <f t="shared" si="236"/>
        <v>1</v>
      </c>
      <c r="AC510" s="6">
        <f t="shared" si="237"/>
        <v>0.125</v>
      </c>
      <c r="AD510" s="4">
        <f t="shared" si="253"/>
        <v>0</v>
      </c>
      <c r="AF510" s="4">
        <f t="shared" si="238"/>
        <v>0</v>
      </c>
      <c r="AG510" s="4">
        <f t="shared" si="239"/>
        <v>0</v>
      </c>
      <c r="AH510" s="4">
        <f t="shared" si="254"/>
        <v>0</v>
      </c>
      <c r="AI510" s="4">
        <f t="shared" si="240"/>
        <v>792159.34047619044</v>
      </c>
      <c r="AJ510" s="4">
        <f t="shared" si="241"/>
        <v>239242.74935357159</v>
      </c>
      <c r="AK510" s="4">
        <f t="shared" si="242"/>
        <v>273849.59999999998</v>
      </c>
      <c r="AL510" s="4">
        <f t="shared" si="243"/>
        <v>42000</v>
      </c>
      <c r="AM510" s="4">
        <f t="shared" si="244"/>
        <v>8969.5249999999996</v>
      </c>
      <c r="AN510" s="4">
        <f t="shared" si="245"/>
        <v>16261.818181818182</v>
      </c>
      <c r="AO510" s="4">
        <f t="shared" si="246"/>
        <v>0</v>
      </c>
      <c r="AP510" s="4">
        <v>0</v>
      </c>
      <c r="AQ510" s="4">
        <v>0</v>
      </c>
      <c r="AR510" s="4">
        <f t="shared" si="247"/>
        <v>0</v>
      </c>
      <c r="AS510" s="4">
        <f t="shared" si="255"/>
        <v>1372483.0330115801</v>
      </c>
      <c r="AT510" s="4">
        <v>7.0000000000000007E-2</v>
      </c>
      <c r="AU510" s="4">
        <f t="shared" si="256"/>
        <v>1468556.8453223908</v>
      </c>
      <c r="AV510" s="18">
        <f t="shared" si="257"/>
        <v>1</v>
      </c>
      <c r="AW510" s="105"/>
      <c r="AX510" s="103"/>
      <c r="AY510" s="107">
        <f t="shared" si="248"/>
        <v>1468556.8453223908</v>
      </c>
      <c r="AZ510" s="7"/>
      <c r="BA510" s="7"/>
      <c r="BB510" s="7"/>
      <c r="BC510" s="7"/>
      <c r="BD510" s="7"/>
      <c r="BE510" s="7"/>
      <c r="BF510" s="7"/>
    </row>
    <row r="511" spans="1:58" x14ac:dyDescent="0.25">
      <c r="A511" s="22" t="s">
        <v>599</v>
      </c>
      <c r="B511" s="23">
        <v>95</v>
      </c>
      <c r="C511" s="22" t="s">
        <v>2021</v>
      </c>
      <c r="D511" s="22">
        <v>950000323</v>
      </c>
      <c r="E511" s="22">
        <v>950013870</v>
      </c>
      <c r="F511" s="22" t="s">
        <v>1504</v>
      </c>
      <c r="I511" s="1" t="s">
        <v>32</v>
      </c>
      <c r="J511" s="33">
        <v>49549</v>
      </c>
      <c r="K511" s="33">
        <f t="shared" si="249"/>
        <v>37211.303656647528</v>
      </c>
      <c r="L511" s="33">
        <v>3940</v>
      </c>
      <c r="M511" s="33">
        <f t="shared" si="250"/>
        <v>1</v>
      </c>
      <c r="N511" s="32">
        <v>0</v>
      </c>
      <c r="O511" s="33" t="s">
        <v>11</v>
      </c>
      <c r="P511" s="33" t="str">
        <f t="shared" si="226"/>
        <v/>
      </c>
      <c r="Q511" s="36">
        <f t="shared" si="227"/>
        <v>3.2981547619047622</v>
      </c>
      <c r="R511" s="6">
        <f t="shared" si="228"/>
        <v>5.5574767857142851</v>
      </c>
      <c r="S511" s="6">
        <f t="shared" si="229"/>
        <v>0</v>
      </c>
      <c r="T511" s="6">
        <f t="shared" si="251"/>
        <v>2.2593220238095229</v>
      </c>
      <c r="U511" s="6">
        <f t="shared" si="230"/>
        <v>5.5574767857142851</v>
      </c>
      <c r="V511" s="6">
        <f t="shared" si="231"/>
        <v>6.6360267857142858</v>
      </c>
      <c r="W511" s="6">
        <f t="shared" si="232"/>
        <v>8.9716130952380944</v>
      </c>
      <c r="X511" s="6">
        <f t="shared" si="233"/>
        <v>0</v>
      </c>
      <c r="Y511" s="6">
        <f t="shared" si="252"/>
        <v>2.3355863095238085</v>
      </c>
      <c r="Z511" s="6">
        <f t="shared" si="234"/>
        <v>8.9716130952380944</v>
      </c>
      <c r="AA511" s="4">
        <f t="shared" si="235"/>
        <v>2</v>
      </c>
      <c r="AB511" s="44">
        <f t="shared" si="236"/>
        <v>2</v>
      </c>
      <c r="AC511" s="6">
        <f t="shared" si="237"/>
        <v>0.25</v>
      </c>
      <c r="AD511" s="4">
        <f t="shared" si="253"/>
        <v>0</v>
      </c>
      <c r="AE511" s="4">
        <v>1</v>
      </c>
      <c r="AF511" s="4">
        <f t="shared" si="238"/>
        <v>0</v>
      </c>
      <c r="AG511" s="4">
        <f t="shared" si="239"/>
        <v>0</v>
      </c>
      <c r="AH511" s="4">
        <f t="shared" si="254"/>
        <v>0</v>
      </c>
      <c r="AI511" s="4">
        <f t="shared" si="240"/>
        <v>1604118.6369047612</v>
      </c>
      <c r="AJ511" s="4">
        <f t="shared" si="241"/>
        <v>692840.93502321409</v>
      </c>
      <c r="AK511" s="4">
        <f t="shared" si="242"/>
        <v>547699.19999999995</v>
      </c>
      <c r="AL511" s="4">
        <f t="shared" si="243"/>
        <v>84000</v>
      </c>
      <c r="AM511" s="4">
        <f t="shared" si="244"/>
        <v>17939.05</v>
      </c>
      <c r="AN511" s="4">
        <f t="shared" si="245"/>
        <v>46563.636363636368</v>
      </c>
      <c r="AO511" s="4">
        <f t="shared" si="246"/>
        <v>274381.59999999992</v>
      </c>
      <c r="AP511" s="4">
        <v>0</v>
      </c>
      <c r="AQ511" s="4">
        <v>0</v>
      </c>
      <c r="AR511" s="4">
        <f t="shared" si="247"/>
        <v>486107.36444698757</v>
      </c>
      <c r="AS511" s="4">
        <f t="shared" si="255"/>
        <v>3753650.4227385987</v>
      </c>
      <c r="AT511" s="4">
        <v>7.0000000000000007E-2</v>
      </c>
      <c r="AU511" s="4">
        <f t="shared" si="256"/>
        <v>4016405.9523303006</v>
      </c>
      <c r="AV511" s="18">
        <f t="shared" si="257"/>
        <v>1</v>
      </c>
      <c r="AW511" s="105"/>
      <c r="AX511" s="103"/>
      <c r="AY511" s="107">
        <f t="shared" si="248"/>
        <v>4016405.9523303006</v>
      </c>
      <c r="AZ511" s="7"/>
      <c r="BA511" s="7"/>
      <c r="BB511" s="7"/>
      <c r="BC511" s="7"/>
      <c r="BD511" s="7"/>
      <c r="BE511" s="7"/>
      <c r="BF511" s="7"/>
    </row>
    <row r="512" spans="1:58" x14ac:dyDescent="0.25">
      <c r="A512" s="22" t="s">
        <v>599</v>
      </c>
      <c r="B512" s="23">
        <v>95</v>
      </c>
      <c r="C512" s="22" t="s">
        <v>2022</v>
      </c>
      <c r="D512" s="22">
        <v>950000331</v>
      </c>
      <c r="E512" s="22">
        <v>950110049</v>
      </c>
      <c r="F512" s="22" t="s">
        <v>1504</v>
      </c>
      <c r="I512" s="1" t="s">
        <v>29</v>
      </c>
      <c r="J512" s="33">
        <v>72819</v>
      </c>
      <c r="K512" s="33">
        <f t="shared" si="249"/>
        <v>54687.07584357739</v>
      </c>
      <c r="L512" s="33">
        <v>2476</v>
      </c>
      <c r="M512" s="33">
        <f t="shared" si="250"/>
        <v>1</v>
      </c>
      <c r="N512" s="32">
        <v>0</v>
      </c>
      <c r="O512" s="33" t="s">
        <v>11</v>
      </c>
      <c r="P512" s="33" t="str">
        <f t="shared" si="226"/>
        <v/>
      </c>
      <c r="Q512" s="36">
        <f t="shared" si="227"/>
        <v>4.6832738095238096</v>
      </c>
      <c r="R512" s="6">
        <f t="shared" si="228"/>
        <v>6.429815595238094</v>
      </c>
      <c r="S512" s="6">
        <f t="shared" si="229"/>
        <v>0</v>
      </c>
      <c r="T512" s="6">
        <f t="shared" si="251"/>
        <v>1.7465417857142844</v>
      </c>
      <c r="U512" s="6">
        <f t="shared" si="230"/>
        <v>6.429815595238094</v>
      </c>
      <c r="V512" s="6">
        <f t="shared" si="231"/>
        <v>9.7525446428571421</v>
      </c>
      <c r="W512" s="6">
        <f t="shared" si="232"/>
        <v>10.514053571428571</v>
      </c>
      <c r="X512" s="6">
        <f t="shared" si="233"/>
        <v>0</v>
      </c>
      <c r="Y512" s="6">
        <f t="shared" si="252"/>
        <v>0.76150892857142871</v>
      </c>
      <c r="Z512" s="6">
        <f t="shared" si="234"/>
        <v>10.514053571428571</v>
      </c>
      <c r="AA512" s="4">
        <f t="shared" si="235"/>
        <v>1.3333333333333333</v>
      </c>
      <c r="AB512" s="44">
        <f t="shared" si="236"/>
        <v>2</v>
      </c>
      <c r="AC512" s="6">
        <f t="shared" si="237"/>
        <v>0.16666666666666666</v>
      </c>
      <c r="AD512" s="4">
        <f t="shared" si="253"/>
        <v>0</v>
      </c>
      <c r="AF512" s="4">
        <f t="shared" si="238"/>
        <v>0</v>
      </c>
      <c r="AG512" s="4">
        <f t="shared" si="239"/>
        <v>0</v>
      </c>
      <c r="AH512" s="4">
        <f t="shared" si="254"/>
        <v>0</v>
      </c>
      <c r="AI512" s="4">
        <f t="shared" si="240"/>
        <v>1240044.6678571419</v>
      </c>
      <c r="AJ512" s="4">
        <f t="shared" si="241"/>
        <v>225898.1207196429</v>
      </c>
      <c r="AK512" s="4">
        <f t="shared" si="242"/>
        <v>365132.79999999993</v>
      </c>
      <c r="AL512" s="4">
        <f t="shared" si="243"/>
        <v>84000</v>
      </c>
      <c r="AM512" s="4">
        <f t="shared" si="244"/>
        <v>11959.366666666665</v>
      </c>
      <c r="AN512" s="4">
        <f t="shared" si="245"/>
        <v>29261.818181818184</v>
      </c>
      <c r="AO512" s="4">
        <f t="shared" si="246"/>
        <v>172428.63999999996</v>
      </c>
      <c r="AP512" s="4">
        <v>0</v>
      </c>
      <c r="AQ512" s="4">
        <v>0</v>
      </c>
      <c r="AR512" s="4">
        <f t="shared" si="247"/>
        <v>0</v>
      </c>
      <c r="AS512" s="4">
        <f t="shared" si="255"/>
        <v>2128725.4134252695</v>
      </c>
      <c r="AT512" s="4">
        <v>7.0000000000000007E-2</v>
      </c>
      <c r="AU512" s="4">
        <f t="shared" si="256"/>
        <v>2277736.1923650387</v>
      </c>
      <c r="AV512" s="18">
        <f t="shared" si="257"/>
        <v>1</v>
      </c>
      <c r="AW512" s="105"/>
      <c r="AX512" s="103"/>
      <c r="AY512" s="107">
        <f t="shared" si="248"/>
        <v>2277736.1923650387</v>
      </c>
      <c r="AZ512" s="7"/>
      <c r="BA512" s="7"/>
      <c r="BB512" s="7"/>
      <c r="BC512" s="7"/>
      <c r="BD512" s="7"/>
      <c r="BE512" s="7"/>
      <c r="BF512" s="7"/>
    </row>
    <row r="513" spans="1:58" x14ac:dyDescent="0.25">
      <c r="A513" s="22" t="s">
        <v>599</v>
      </c>
      <c r="B513" s="23">
        <v>95</v>
      </c>
      <c r="C513" s="22" t="s">
        <v>2023</v>
      </c>
      <c r="D513" s="22">
        <v>950000349</v>
      </c>
      <c r="E513" s="22">
        <v>950015289</v>
      </c>
      <c r="F513" s="22" t="s">
        <v>1504</v>
      </c>
      <c r="I513" s="1" t="s">
        <v>31</v>
      </c>
      <c r="J513" s="33">
        <v>10431</v>
      </c>
      <c r="K513" s="33">
        <f t="shared" si="249"/>
        <v>7833.6819803122235</v>
      </c>
      <c r="L513" s="33">
        <v>0</v>
      </c>
      <c r="M513" s="33">
        <f t="shared" si="250"/>
        <v>1</v>
      </c>
      <c r="N513" s="32">
        <v>0</v>
      </c>
      <c r="O513" s="33" t="s">
        <v>16</v>
      </c>
      <c r="P513" s="33" t="str">
        <f t="shared" si="226"/>
        <v>Faible activité</v>
      </c>
      <c r="Q513" s="36">
        <f t="shared" si="227"/>
        <v>1</v>
      </c>
      <c r="R513" s="6">
        <f t="shared" si="228"/>
        <v>0</v>
      </c>
      <c r="S513" s="6">
        <f t="shared" si="229"/>
        <v>0</v>
      </c>
      <c r="T513" s="6">
        <f t="shared" si="251"/>
        <v>0</v>
      </c>
      <c r="U513" s="6">
        <f t="shared" si="230"/>
        <v>1</v>
      </c>
      <c r="V513" s="6">
        <f t="shared" si="231"/>
        <v>1.3970089285714284</v>
      </c>
      <c r="W513" s="6">
        <f t="shared" si="232"/>
        <v>0</v>
      </c>
      <c r="X513" s="6">
        <f t="shared" si="233"/>
        <v>0</v>
      </c>
      <c r="Y513" s="6">
        <f t="shared" si="252"/>
        <v>0</v>
      </c>
      <c r="Z513" s="6">
        <f t="shared" si="234"/>
        <v>1.3970089285714284</v>
      </c>
      <c r="AA513" s="4">
        <f t="shared" si="235"/>
        <v>0</v>
      </c>
      <c r="AB513" s="44">
        <f t="shared" si="236"/>
        <v>0</v>
      </c>
      <c r="AC513" s="6">
        <f t="shared" si="237"/>
        <v>0</v>
      </c>
      <c r="AD513" s="4">
        <f t="shared" si="253"/>
        <v>0</v>
      </c>
      <c r="AF513" s="4">
        <f t="shared" si="238"/>
        <v>0</v>
      </c>
      <c r="AG513" s="4">
        <f t="shared" si="239"/>
        <v>0</v>
      </c>
      <c r="AH513" s="4">
        <f t="shared" si="254"/>
        <v>0</v>
      </c>
      <c r="AI513" s="4">
        <f t="shared" si="240"/>
        <v>0</v>
      </c>
      <c r="AJ513" s="4">
        <f t="shared" si="241"/>
        <v>0</v>
      </c>
      <c r="AK513" s="4">
        <f t="shared" si="242"/>
        <v>0</v>
      </c>
      <c r="AL513" s="4">
        <f t="shared" si="243"/>
        <v>0</v>
      </c>
      <c r="AM513" s="4">
        <f t="shared" si="244"/>
        <v>0</v>
      </c>
      <c r="AN513" s="4">
        <f t="shared" si="245"/>
        <v>0</v>
      </c>
      <c r="AO513" s="4">
        <f t="shared" si="246"/>
        <v>0</v>
      </c>
      <c r="AP513" s="4">
        <v>0</v>
      </c>
      <c r="AQ513" s="4">
        <v>0</v>
      </c>
      <c r="AR513" s="4">
        <f t="shared" si="247"/>
        <v>0</v>
      </c>
      <c r="AS513" s="4">
        <f t="shared" si="255"/>
        <v>0</v>
      </c>
      <c r="AT513" s="4">
        <v>7.0000000000000007E-2</v>
      </c>
      <c r="AU513" s="4">
        <f t="shared" si="256"/>
        <v>0</v>
      </c>
      <c r="AV513" s="18">
        <f t="shared" si="257"/>
        <v>0</v>
      </c>
      <c r="AW513" s="105"/>
      <c r="AX513" s="103"/>
      <c r="AY513" s="107">
        <f t="shared" si="248"/>
        <v>0</v>
      </c>
      <c r="AZ513" s="7"/>
      <c r="BA513" s="7"/>
      <c r="BB513" s="7"/>
      <c r="BC513" s="7"/>
      <c r="BD513" s="7"/>
      <c r="BE513" s="7"/>
      <c r="BF513" s="7"/>
    </row>
    <row r="514" spans="1:58" x14ac:dyDescent="0.25">
      <c r="A514" s="22" t="s">
        <v>599</v>
      </c>
      <c r="B514" s="23">
        <v>95</v>
      </c>
      <c r="C514" s="22" t="s">
        <v>2024</v>
      </c>
      <c r="D514" s="22">
        <v>950000356</v>
      </c>
      <c r="E514" s="22">
        <v>950013870</v>
      </c>
      <c r="F514" s="22" t="s">
        <v>1504</v>
      </c>
      <c r="I514" s="1" t="s">
        <v>32</v>
      </c>
      <c r="J514" s="33">
        <v>17505</v>
      </c>
      <c r="K514" s="33">
        <f t="shared" si="249"/>
        <v>13146.256645131383</v>
      </c>
      <c r="L514" s="33">
        <v>0</v>
      </c>
      <c r="M514" s="33">
        <f t="shared" si="250"/>
        <v>1</v>
      </c>
      <c r="N514" s="32">
        <v>0</v>
      </c>
      <c r="O514" s="33" t="s">
        <v>16</v>
      </c>
      <c r="P514" s="33" t="str">
        <f t="shared" si="226"/>
        <v/>
      </c>
      <c r="Q514" s="36">
        <f t="shared" si="227"/>
        <v>1.3907738095238096</v>
      </c>
      <c r="R514" s="6">
        <f t="shared" si="228"/>
        <v>0</v>
      </c>
      <c r="S514" s="6">
        <f t="shared" si="229"/>
        <v>0</v>
      </c>
      <c r="T514" s="6">
        <f t="shared" si="251"/>
        <v>0</v>
      </c>
      <c r="U514" s="6">
        <f t="shared" si="230"/>
        <v>1.3907738095238096</v>
      </c>
      <c r="V514" s="6">
        <f t="shared" si="231"/>
        <v>2.3444196428571429</v>
      </c>
      <c r="W514" s="6">
        <f t="shared" si="232"/>
        <v>0</v>
      </c>
      <c r="X514" s="6">
        <f t="shared" si="233"/>
        <v>0</v>
      </c>
      <c r="Y514" s="6">
        <f t="shared" si="252"/>
        <v>0</v>
      </c>
      <c r="Z514" s="6">
        <f t="shared" si="234"/>
        <v>2.3444196428571429</v>
      </c>
      <c r="AA514" s="4">
        <f t="shared" si="235"/>
        <v>0</v>
      </c>
      <c r="AB514" s="44">
        <f t="shared" si="236"/>
        <v>0</v>
      </c>
      <c r="AC514" s="6">
        <f t="shared" si="237"/>
        <v>0</v>
      </c>
      <c r="AD514" s="4">
        <f t="shared" si="253"/>
        <v>0</v>
      </c>
      <c r="AF514" s="4">
        <f t="shared" si="238"/>
        <v>0</v>
      </c>
      <c r="AG514" s="4">
        <f t="shared" si="239"/>
        <v>0</v>
      </c>
      <c r="AH514" s="4">
        <f t="shared" si="254"/>
        <v>0</v>
      </c>
      <c r="AI514" s="4">
        <f t="shared" si="240"/>
        <v>0</v>
      </c>
      <c r="AJ514" s="4">
        <f t="shared" si="241"/>
        <v>0</v>
      </c>
      <c r="AK514" s="4">
        <f t="shared" si="242"/>
        <v>0</v>
      </c>
      <c r="AL514" s="4">
        <f t="shared" si="243"/>
        <v>0</v>
      </c>
      <c r="AM514" s="4">
        <f t="shared" si="244"/>
        <v>0</v>
      </c>
      <c r="AN514" s="4">
        <f t="shared" si="245"/>
        <v>0</v>
      </c>
      <c r="AO514" s="4">
        <f t="shared" si="246"/>
        <v>0</v>
      </c>
      <c r="AP514" s="4">
        <v>0</v>
      </c>
      <c r="AQ514" s="4">
        <v>0</v>
      </c>
      <c r="AR514" s="4">
        <f t="shared" si="247"/>
        <v>0</v>
      </c>
      <c r="AS514" s="4">
        <f t="shared" si="255"/>
        <v>0</v>
      </c>
      <c r="AT514" s="4">
        <v>7.0000000000000007E-2</v>
      </c>
      <c r="AU514" s="4">
        <f t="shared" si="256"/>
        <v>0</v>
      </c>
      <c r="AV514" s="18">
        <f t="shared" si="257"/>
        <v>0</v>
      </c>
      <c r="AW514" s="105"/>
      <c r="AX514" s="103"/>
      <c r="AY514" s="107">
        <f t="shared" si="248"/>
        <v>0</v>
      </c>
      <c r="AZ514" s="7"/>
      <c r="BA514" s="7"/>
      <c r="BB514" s="7"/>
      <c r="BC514" s="7"/>
      <c r="BD514" s="7"/>
      <c r="BE514" s="7"/>
      <c r="BF514" s="7"/>
    </row>
    <row r="515" spans="1:58" x14ac:dyDescent="0.25">
      <c r="A515" s="22" t="s">
        <v>599</v>
      </c>
      <c r="B515" s="23">
        <v>95</v>
      </c>
      <c r="C515" s="22" t="s">
        <v>2025</v>
      </c>
      <c r="D515" s="22">
        <v>950000364</v>
      </c>
      <c r="E515" s="22">
        <v>950110080</v>
      </c>
      <c r="F515" s="22" t="s">
        <v>1504</v>
      </c>
      <c r="I515" s="1" t="s">
        <v>28</v>
      </c>
      <c r="J515" s="33">
        <v>82128</v>
      </c>
      <c r="K515" s="33">
        <f t="shared" si="249"/>
        <v>61678.135718443322</v>
      </c>
      <c r="L515" s="33">
        <v>4418</v>
      </c>
      <c r="M515" s="33">
        <f t="shared" si="250"/>
        <v>1</v>
      </c>
      <c r="N515" s="32">
        <v>0</v>
      </c>
      <c r="O515" s="33" t="s">
        <v>11</v>
      </c>
      <c r="P515" s="33" t="str">
        <f t="shared" si="226"/>
        <v/>
      </c>
      <c r="Q515" s="36">
        <f t="shared" si="227"/>
        <v>5.2373809523809527</v>
      </c>
      <c r="R515" s="6">
        <f t="shared" si="228"/>
        <v>7.8315301190476188</v>
      </c>
      <c r="S515" s="6">
        <f t="shared" si="229"/>
        <v>0</v>
      </c>
      <c r="T515" s="6">
        <f t="shared" si="251"/>
        <v>2.5941491666666661</v>
      </c>
      <c r="U515" s="6">
        <f t="shared" si="230"/>
        <v>7.8315301190476188</v>
      </c>
      <c r="V515" s="6">
        <f t="shared" si="231"/>
        <v>10.999285714285714</v>
      </c>
      <c r="W515" s="6">
        <f t="shared" si="232"/>
        <v>13.011797619047618</v>
      </c>
      <c r="X515" s="6">
        <f t="shared" si="233"/>
        <v>0</v>
      </c>
      <c r="Y515" s="6">
        <f t="shared" si="252"/>
        <v>2.0125119047619044</v>
      </c>
      <c r="Z515" s="6">
        <f t="shared" si="234"/>
        <v>13.011797619047618</v>
      </c>
      <c r="AA515" s="4">
        <f t="shared" si="235"/>
        <v>2.333333333333333</v>
      </c>
      <c r="AB515" s="44">
        <f t="shared" si="236"/>
        <v>3</v>
      </c>
      <c r="AC515" s="6">
        <f t="shared" si="237"/>
        <v>0.29166666666666663</v>
      </c>
      <c r="AD515" s="4">
        <f t="shared" si="253"/>
        <v>1</v>
      </c>
      <c r="AF515" s="4">
        <f t="shared" si="238"/>
        <v>0</v>
      </c>
      <c r="AG515" s="4">
        <f t="shared" si="239"/>
        <v>0</v>
      </c>
      <c r="AH515" s="4">
        <f t="shared" si="254"/>
        <v>0</v>
      </c>
      <c r="AI515" s="4">
        <f t="shared" si="240"/>
        <v>1841845.908333333</v>
      </c>
      <c r="AJ515" s="4">
        <f t="shared" si="241"/>
        <v>597002.39899285708</v>
      </c>
      <c r="AK515" s="4">
        <f t="shared" si="242"/>
        <v>638982.39999999991</v>
      </c>
      <c r="AL515" s="4">
        <f t="shared" si="243"/>
        <v>126000</v>
      </c>
      <c r="AM515" s="4">
        <f t="shared" si="244"/>
        <v>20928.891666666663</v>
      </c>
      <c r="AN515" s="4">
        <f t="shared" si="245"/>
        <v>52212.727272727272</v>
      </c>
      <c r="AO515" s="4">
        <f t="shared" si="246"/>
        <v>307669.51999999996</v>
      </c>
      <c r="AP515" s="4">
        <v>0</v>
      </c>
      <c r="AQ515" s="4">
        <v>0</v>
      </c>
      <c r="AR515" s="4">
        <f t="shared" si="247"/>
        <v>545081.81119969313</v>
      </c>
      <c r="AS515" s="4">
        <f t="shared" si="255"/>
        <v>4129723.6574652768</v>
      </c>
      <c r="AT515" s="4">
        <v>7.0000000000000007E-2</v>
      </c>
      <c r="AU515" s="4">
        <f t="shared" si="256"/>
        <v>4418804.3134878464</v>
      </c>
      <c r="AV515" s="18">
        <f t="shared" si="257"/>
        <v>1</v>
      </c>
      <c r="AW515" s="105"/>
      <c r="AX515" s="103"/>
      <c r="AY515" s="107">
        <f t="shared" si="248"/>
        <v>4418804.3134878464</v>
      </c>
      <c r="AZ515" s="7"/>
      <c r="BA515" s="7"/>
      <c r="BB515" s="7"/>
      <c r="BC515" s="7"/>
      <c r="BD515" s="7"/>
      <c r="BE515" s="7"/>
      <c r="BF515" s="7"/>
    </row>
    <row r="516" spans="1:58" x14ac:dyDescent="0.25">
      <c r="A516" s="22" t="s">
        <v>599</v>
      </c>
      <c r="B516" s="23">
        <v>95</v>
      </c>
      <c r="C516" s="22" t="s">
        <v>661</v>
      </c>
      <c r="D516" s="22">
        <v>950016139</v>
      </c>
      <c r="E516" s="22">
        <v>950015289</v>
      </c>
      <c r="F516" s="22" t="s">
        <v>1504</v>
      </c>
      <c r="I516" s="1" t="s">
        <v>1510</v>
      </c>
      <c r="J516" s="33">
        <v>0</v>
      </c>
      <c r="K516" s="33">
        <f t="shared" si="249"/>
        <v>0</v>
      </c>
      <c r="L516" s="33">
        <v>0</v>
      </c>
      <c r="M516" s="33">
        <f t="shared" si="250"/>
        <v>0</v>
      </c>
      <c r="N516" s="5">
        <v>0</v>
      </c>
      <c r="O516" s="1" t="s">
        <v>1510</v>
      </c>
      <c r="P516" s="33" t="str">
        <f t="shared" si="226"/>
        <v/>
      </c>
      <c r="Q516" s="36">
        <f t="shared" si="227"/>
        <v>0</v>
      </c>
      <c r="R516" s="6">
        <f t="shared" si="228"/>
        <v>0</v>
      </c>
      <c r="S516" s="6">
        <f t="shared" si="229"/>
        <v>0</v>
      </c>
      <c r="T516" s="6">
        <f t="shared" si="251"/>
        <v>0</v>
      </c>
      <c r="U516" s="6">
        <f t="shared" si="230"/>
        <v>0</v>
      </c>
      <c r="V516" s="6">
        <f t="shared" si="231"/>
        <v>0</v>
      </c>
      <c r="W516" s="6">
        <f t="shared" si="232"/>
        <v>0</v>
      </c>
      <c r="X516" s="6">
        <f t="shared" si="233"/>
        <v>0</v>
      </c>
      <c r="Y516" s="6">
        <f t="shared" si="252"/>
        <v>0</v>
      </c>
      <c r="Z516" s="6">
        <f t="shared" si="234"/>
        <v>0</v>
      </c>
      <c r="AA516" s="4">
        <f t="shared" si="235"/>
        <v>0</v>
      </c>
      <c r="AB516" s="44">
        <f t="shared" si="236"/>
        <v>0</v>
      </c>
      <c r="AC516" s="6">
        <f t="shared" si="237"/>
        <v>0</v>
      </c>
      <c r="AD516" s="4">
        <f t="shared" si="253"/>
        <v>0</v>
      </c>
      <c r="AF516" s="4">
        <f t="shared" si="238"/>
        <v>0</v>
      </c>
      <c r="AG516" s="4">
        <f t="shared" si="239"/>
        <v>0</v>
      </c>
      <c r="AH516" s="4">
        <f t="shared" si="254"/>
        <v>0</v>
      </c>
      <c r="AI516" s="4">
        <f t="shared" si="240"/>
        <v>0</v>
      </c>
      <c r="AJ516" s="4">
        <f t="shared" si="241"/>
        <v>0</v>
      </c>
      <c r="AK516" s="4">
        <f t="shared" si="242"/>
        <v>0</v>
      </c>
      <c r="AL516" s="4">
        <f t="shared" si="243"/>
        <v>0</v>
      </c>
      <c r="AM516" s="4">
        <f t="shared" si="244"/>
        <v>0</v>
      </c>
      <c r="AN516" s="4">
        <f t="shared" si="245"/>
        <v>0</v>
      </c>
      <c r="AO516" s="4">
        <f t="shared" si="246"/>
        <v>0</v>
      </c>
      <c r="AP516" s="4">
        <v>0</v>
      </c>
      <c r="AQ516" s="4">
        <v>0</v>
      </c>
      <c r="AR516" s="4">
        <f t="shared" si="247"/>
        <v>0</v>
      </c>
      <c r="AS516" s="4">
        <f t="shared" si="255"/>
        <v>0</v>
      </c>
      <c r="AT516" s="4">
        <v>7.0000000000000007E-2</v>
      </c>
      <c r="AU516" s="4">
        <f t="shared" si="256"/>
        <v>0</v>
      </c>
      <c r="AV516" s="18">
        <f t="shared" si="257"/>
        <v>0</v>
      </c>
      <c r="AW516" s="105"/>
      <c r="AX516" s="103"/>
      <c r="AY516" s="107">
        <f t="shared" si="248"/>
        <v>0</v>
      </c>
      <c r="AZ516" s="7"/>
      <c r="BA516" s="7"/>
      <c r="BB516" s="7"/>
      <c r="BC516" s="7"/>
      <c r="BD516" s="7"/>
      <c r="BE516" s="7"/>
      <c r="BF516" s="7"/>
    </row>
    <row r="517" spans="1:58" x14ac:dyDescent="0.25">
      <c r="A517" s="22" t="s">
        <v>599</v>
      </c>
      <c r="B517" s="23">
        <v>95</v>
      </c>
      <c r="C517" s="22" t="s">
        <v>2026</v>
      </c>
      <c r="D517" s="22">
        <v>950300244</v>
      </c>
      <c r="E517" s="22">
        <v>950000539</v>
      </c>
      <c r="F517" s="22" t="s">
        <v>1529</v>
      </c>
      <c r="I517" s="1" t="s">
        <v>36</v>
      </c>
      <c r="J517" s="33">
        <v>0</v>
      </c>
      <c r="K517" s="33">
        <f t="shared" si="249"/>
        <v>0</v>
      </c>
      <c r="L517" s="33">
        <v>0</v>
      </c>
      <c r="M517" s="33">
        <f t="shared" si="250"/>
        <v>0</v>
      </c>
      <c r="N517" s="32">
        <v>1</v>
      </c>
      <c r="O517" s="43"/>
      <c r="P517" s="33" t="str">
        <f t="shared" si="226"/>
        <v/>
      </c>
      <c r="Q517" s="36">
        <f t="shared" si="227"/>
        <v>0</v>
      </c>
      <c r="R517" s="6">
        <f t="shared" si="228"/>
        <v>0</v>
      </c>
      <c r="S517" s="6">
        <f t="shared" si="229"/>
        <v>0</v>
      </c>
      <c r="T517" s="6">
        <f t="shared" si="251"/>
        <v>0</v>
      </c>
      <c r="U517" s="6">
        <f t="shared" si="230"/>
        <v>0</v>
      </c>
      <c r="V517" s="6">
        <f t="shared" si="231"/>
        <v>0</v>
      </c>
      <c r="W517" s="6">
        <f t="shared" si="232"/>
        <v>0</v>
      </c>
      <c r="X517" s="6">
        <f t="shared" si="233"/>
        <v>0</v>
      </c>
      <c r="Y517" s="6">
        <f t="shared" si="252"/>
        <v>0</v>
      </c>
      <c r="Z517" s="6">
        <f t="shared" si="234"/>
        <v>0</v>
      </c>
      <c r="AA517" s="4">
        <f t="shared" si="235"/>
        <v>0</v>
      </c>
      <c r="AB517" s="44">
        <f t="shared" si="236"/>
        <v>0</v>
      </c>
      <c r="AC517" s="6">
        <f t="shared" si="237"/>
        <v>0</v>
      </c>
      <c r="AD517" s="4">
        <f t="shared" si="253"/>
        <v>0</v>
      </c>
      <c r="AF517" s="4">
        <f t="shared" si="238"/>
        <v>0</v>
      </c>
      <c r="AG517" s="4">
        <f t="shared" si="239"/>
        <v>0</v>
      </c>
      <c r="AH517" s="4">
        <f t="shared" si="254"/>
        <v>0</v>
      </c>
      <c r="AI517" s="4">
        <f t="shared" si="240"/>
        <v>0</v>
      </c>
      <c r="AJ517" s="4">
        <f t="shared" si="241"/>
        <v>0</v>
      </c>
      <c r="AK517" s="4">
        <f t="shared" si="242"/>
        <v>0</v>
      </c>
      <c r="AL517" s="4">
        <f t="shared" si="243"/>
        <v>0</v>
      </c>
      <c r="AM517" s="4">
        <f t="shared" si="244"/>
        <v>0</v>
      </c>
      <c r="AN517" s="4">
        <f t="shared" si="245"/>
        <v>0</v>
      </c>
      <c r="AO517" s="4">
        <f t="shared" si="246"/>
        <v>0</v>
      </c>
      <c r="AP517" s="4">
        <v>0</v>
      </c>
      <c r="AQ517" s="4">
        <v>0</v>
      </c>
      <c r="AR517" s="4">
        <f t="shared" si="247"/>
        <v>0</v>
      </c>
      <c r="AS517" s="4">
        <f t="shared" si="255"/>
        <v>0</v>
      </c>
      <c r="AT517" s="4">
        <v>7.0000000000000007E-2</v>
      </c>
      <c r="AU517" s="4">
        <f t="shared" si="256"/>
        <v>0</v>
      </c>
      <c r="AV517" s="18">
        <f t="shared" si="257"/>
        <v>0</v>
      </c>
      <c r="AW517" s="105"/>
      <c r="AX517" s="103"/>
      <c r="AY517" s="107">
        <f t="shared" si="248"/>
        <v>0</v>
      </c>
      <c r="AZ517" s="7"/>
      <c r="BA517" s="7"/>
      <c r="BB517" s="7"/>
      <c r="BC517" s="7"/>
      <c r="BD517" s="7"/>
      <c r="BE517" s="7"/>
      <c r="BF517" s="7"/>
    </row>
    <row r="518" spans="1:58" x14ac:dyDescent="0.25">
      <c r="A518" s="22" t="s">
        <v>599</v>
      </c>
      <c r="B518" s="23">
        <v>95</v>
      </c>
      <c r="C518" s="22" t="s">
        <v>2027</v>
      </c>
      <c r="D518" s="22">
        <v>950300277</v>
      </c>
      <c r="E518" s="22">
        <v>950000547</v>
      </c>
      <c r="F518" s="22" t="s">
        <v>1529</v>
      </c>
      <c r="I518" s="1" t="s">
        <v>35</v>
      </c>
      <c r="J518" s="33">
        <v>0</v>
      </c>
      <c r="K518" s="33">
        <f t="shared" si="249"/>
        <v>0</v>
      </c>
      <c r="L518" s="33">
        <v>0</v>
      </c>
      <c r="M518" s="33">
        <f t="shared" si="250"/>
        <v>0</v>
      </c>
      <c r="N518" s="32">
        <v>1</v>
      </c>
      <c r="O518" s="43"/>
      <c r="P518" s="33" t="str">
        <f t="shared" ref="P518:P581" si="258">IFERROR(IF(AND(O518="SMUR seul",sorties_SMUR&lt;3000),"Faible activité",IF(AND(O518="SU Seul",Passages_SU_exDG&lt;12000),"Faible activité",IF(AND(O518="SU SMUR",(Passages_SU_exDG+sorties_SMUR*7)&lt;(12000*2)),"Faible activité",""))),"")</f>
        <v/>
      </c>
      <c r="Q518" s="36">
        <f t="shared" ref="Q518:Q581" si="259">IF(Passages_SU_exDG&gt;0,MAX(1,(58.6+0.01*Passages_SU_exDG)/168),0)</f>
        <v>0</v>
      </c>
      <c r="R518" s="6">
        <f t="shared" ref="R518:R581" si="260">IF(AND(Passages_SU_exDG&gt;0,sorties_SMUR&gt;0),MAX(2,(127.8+0.0107*Passages_SU_exDG+0.06997*sorties_SMUR)/168),0)</f>
        <v>0</v>
      </c>
      <c r="S518" s="6">
        <f t="shared" ref="S518:S581" si="261">IF(AND(sorties_SMUR&gt;0,Passages_SU_exDG=0),MAX(1,1+(ROUNDUP((sorties_SMUR-1749)/750,0)*1/3)),0)</f>
        <v>0</v>
      </c>
      <c r="T518" s="6">
        <f t="shared" si="251"/>
        <v>0</v>
      </c>
      <c r="U518" s="6">
        <f t="shared" ref="U518:U581" si="262">IF(O518="SU seul",Q518,IF(O518="SU SMUR",R518,S518))</f>
        <v>0</v>
      </c>
      <c r="V518" s="6">
        <f t="shared" ref="V518:V581" si="263">IF(Passages_SU_exDG&gt;0,MAX(1,(0.0225*Passages_SU_exDG)/168),0)</f>
        <v>0</v>
      </c>
      <c r="W518" s="6">
        <f t="shared" ref="W518:W581" si="264">IF(AND(Passages_SU_exDG&gt;0,sorties_SMUR&gt;0),MAX(2,(73.3+0.019*Passages_SU_exDG+0.125*sorties_SMUR)/168),0)</f>
        <v>0</v>
      </c>
      <c r="X518" s="6">
        <f t="shared" ref="X518:X581" si="265">IF(AND(sorties_SMUR&gt;0,Passages_SU_exDG=0),MAX(1,1+(ROUNDUP((sorties_SMUR-1749)/750,0)*1/3)),0)</f>
        <v>0</v>
      </c>
      <c r="Y518" s="6">
        <f t="shared" si="252"/>
        <v>0</v>
      </c>
      <c r="Z518" s="6">
        <f t="shared" ref="Z518:Z581" si="266">IF(O518="SU seul",V518,IF(O518="SU SMUR",W518,X518))</f>
        <v>0</v>
      </c>
      <c r="AA518" s="4">
        <f t="shared" ref="AA518:AA581" si="267">IF(sorties_SMUR&gt;0,MAX(1,1+(ROUNDUP((sorties_SMUR-1749)/750,0)*1/3)),0)</f>
        <v>0</v>
      </c>
      <c r="AB518" s="44">
        <f t="shared" ref="AB518:AB581" si="268">IF(sorties_SMUR&gt;0,ROUNDUP(AA518,0),0)</f>
        <v>0</v>
      </c>
      <c r="AC518" s="6">
        <f t="shared" ref="AC518:AC581" si="269">IF(sorties_SMUR&gt;0,Conducteurs_SMUR*0.125,0)</f>
        <v>0</v>
      </c>
      <c r="AD518" s="4">
        <f t="shared" si="253"/>
        <v>0</v>
      </c>
      <c r="AF518" s="4">
        <f t="shared" ref="AF518:AF581" si="270">IF(AND(P518="Faible activité",Passages_SU_exDG=0),Med_exDG*(660000-710000),0)</f>
        <v>0</v>
      </c>
      <c r="AG518" s="4">
        <f t="shared" ref="AG518:AG581" si="271">IF(AND(P518="Faible activité",Passages_SU_exDG&gt;0,sorties_SMUR&gt;0),Med_exDG*(660000-710000),0)</f>
        <v>0</v>
      </c>
      <c r="AH518" s="4">
        <f t="shared" si="254"/>
        <v>0</v>
      </c>
      <c r="AI518" s="4">
        <f t="shared" ref="AI518:AI581" si="272">+T518*$AI$3+AH518</f>
        <v>0</v>
      </c>
      <c r="AJ518" s="4">
        <f t="shared" ref="AJ518:AJ581" si="273">+Y518*$AJ$3</f>
        <v>0</v>
      </c>
      <c r="AK518" s="4">
        <f t="shared" ref="AK518:AK581" si="274">+AA518*$AK$3</f>
        <v>0</v>
      </c>
      <c r="AL518" s="4">
        <f t="shared" ref="AL518:AL581" si="275">+AB518*$AL$3</f>
        <v>0</v>
      </c>
      <c r="AM518" s="4">
        <f t="shared" ref="AM518:AM581" si="276">+AC518*$AM$3</f>
        <v>0</v>
      </c>
      <c r="AN518" s="4">
        <f t="shared" ref="AN518:AN581" si="277">+L518*$AN$3</f>
        <v>0</v>
      </c>
      <c r="AO518" s="4">
        <f t="shared" ref="AO518:AO581" si="278">IF(AB518&gt;=2,sorties_SMUR*$AO$3,0)</f>
        <v>0</v>
      </c>
      <c r="AP518" s="4">
        <v>0</v>
      </c>
      <c r="AQ518" s="4">
        <v>0</v>
      </c>
      <c r="AR518" s="4">
        <f t="shared" ref="AR518:AR581" si="279">IF((AD518+AE518)&gt;0,sorties_SMUR*$AR$3,0)</f>
        <v>0</v>
      </c>
      <c r="AS518" s="4">
        <f t="shared" si="255"/>
        <v>0</v>
      </c>
      <c r="AT518" s="4">
        <v>7.0000000000000007E-2</v>
      </c>
      <c r="AU518" s="4">
        <f t="shared" si="256"/>
        <v>0</v>
      </c>
      <c r="AV518" s="18">
        <f t="shared" si="257"/>
        <v>0</v>
      </c>
      <c r="AW518" s="105"/>
      <c r="AX518" s="103"/>
      <c r="AY518" s="107">
        <f t="shared" ref="AY518:AY581" si="280">+AU518+AW518</f>
        <v>0</v>
      </c>
      <c r="AZ518" s="7"/>
      <c r="BA518" s="7"/>
      <c r="BB518" s="7"/>
      <c r="BC518" s="7"/>
      <c r="BD518" s="7"/>
      <c r="BE518" s="7"/>
      <c r="BF518" s="7"/>
    </row>
    <row r="519" spans="1:58" x14ac:dyDescent="0.25">
      <c r="A519" s="22" t="s">
        <v>599</v>
      </c>
      <c r="B519" s="23">
        <v>95</v>
      </c>
      <c r="C519" s="22" t="s">
        <v>2028</v>
      </c>
      <c r="D519" s="22">
        <v>950807982</v>
      </c>
      <c r="E519" s="22">
        <v>950001636</v>
      </c>
      <c r="F519" s="22" t="s">
        <v>1529</v>
      </c>
      <c r="I519" s="1" t="s">
        <v>33</v>
      </c>
      <c r="J519" s="33">
        <v>0</v>
      </c>
      <c r="K519" s="33">
        <f t="shared" ref="K519:K582" si="281">0.751000093980656*J519</f>
        <v>0</v>
      </c>
      <c r="L519" s="33">
        <v>0</v>
      </c>
      <c r="M519" s="33">
        <f t="shared" ref="M519:M582" si="282">IF(OR(J519&gt;0,L519&gt;0),1,0)</f>
        <v>0</v>
      </c>
      <c r="N519" s="32">
        <v>1</v>
      </c>
      <c r="O519" s="43"/>
      <c r="P519" s="33" t="str">
        <f t="shared" si="258"/>
        <v/>
      </c>
      <c r="Q519" s="36">
        <f t="shared" si="259"/>
        <v>0</v>
      </c>
      <c r="R519" s="6">
        <f t="shared" si="260"/>
        <v>0</v>
      </c>
      <c r="S519" s="6">
        <f t="shared" si="261"/>
        <v>0</v>
      </c>
      <c r="T519" s="6">
        <f t="shared" ref="T519:T582" si="283">IF(O519="SU seul",0,IF(O519="SMUR seul",S519,R519-Q519))</f>
        <v>0</v>
      </c>
      <c r="U519" s="6">
        <f t="shared" si="262"/>
        <v>0</v>
      </c>
      <c r="V519" s="6">
        <f t="shared" si="263"/>
        <v>0</v>
      </c>
      <c r="W519" s="6">
        <f t="shared" si="264"/>
        <v>0</v>
      </c>
      <c r="X519" s="6">
        <f t="shared" si="265"/>
        <v>0</v>
      </c>
      <c r="Y519" s="6">
        <f t="shared" ref="Y519:Y582" si="284">IF(O519="SU seul",0,IF(O519="SMUR seul",X519,W519-V519))</f>
        <v>0</v>
      </c>
      <c r="Z519" s="6">
        <f t="shared" si="266"/>
        <v>0</v>
      </c>
      <c r="AA519" s="4">
        <f t="shared" si="267"/>
        <v>0</v>
      </c>
      <c r="AB519" s="44">
        <f t="shared" si="268"/>
        <v>0</v>
      </c>
      <c r="AC519" s="6">
        <f t="shared" si="269"/>
        <v>0</v>
      </c>
      <c r="AD519" s="4">
        <f t="shared" ref="AD519:AD582" si="285">IF(AB519&gt;2,1,0)</f>
        <v>0</v>
      </c>
      <c r="AF519" s="4">
        <f t="shared" si="270"/>
        <v>0</v>
      </c>
      <c r="AG519" s="4">
        <f t="shared" si="271"/>
        <v>0</v>
      </c>
      <c r="AH519" s="4">
        <f t="shared" ref="AH519:AH582" si="286">AF519+IF(K519&lt;9000,AG519/2,AG519)</f>
        <v>0</v>
      </c>
      <c r="AI519" s="4">
        <f t="shared" si="272"/>
        <v>0</v>
      </c>
      <c r="AJ519" s="4">
        <f t="shared" si="273"/>
        <v>0</v>
      </c>
      <c r="AK519" s="4">
        <f t="shared" si="274"/>
        <v>0</v>
      </c>
      <c r="AL519" s="4">
        <f t="shared" si="275"/>
        <v>0</v>
      </c>
      <c r="AM519" s="4">
        <f t="shared" si="276"/>
        <v>0</v>
      </c>
      <c r="AN519" s="4">
        <f t="shared" si="277"/>
        <v>0</v>
      </c>
      <c r="AO519" s="4">
        <f t="shared" si="278"/>
        <v>0</v>
      </c>
      <c r="AP519" s="4">
        <v>0</v>
      </c>
      <c r="AQ519" s="4">
        <v>0</v>
      </c>
      <c r="AR519" s="4">
        <f t="shared" si="279"/>
        <v>0</v>
      </c>
      <c r="AS519" s="4">
        <f t="shared" ref="AS519:AS582" si="287">SUM(AI519:AR519)</f>
        <v>0</v>
      </c>
      <c r="AT519" s="4">
        <v>7.0000000000000007E-2</v>
      </c>
      <c r="AU519" s="4">
        <f t="shared" ref="AU519:AU582" si="288">+AS519*(1+AT519)</f>
        <v>0</v>
      </c>
      <c r="AV519" s="18">
        <f t="shared" ref="AV519:AV582" si="289">IF(AU519&gt;0,1,0)</f>
        <v>0</v>
      </c>
      <c r="AW519" s="105"/>
      <c r="AX519" s="103"/>
      <c r="AY519" s="107">
        <f t="shared" si="280"/>
        <v>0</v>
      </c>
      <c r="AZ519" s="7"/>
      <c r="BA519" s="7"/>
      <c r="BB519" s="7"/>
      <c r="BC519" s="7"/>
      <c r="BD519" s="7"/>
      <c r="BE519" s="7"/>
      <c r="BF519" s="7"/>
    </row>
    <row r="520" spans="1:58" x14ac:dyDescent="0.25">
      <c r="A520" s="22" t="s">
        <v>599</v>
      </c>
      <c r="B520" s="23">
        <v>75</v>
      </c>
      <c r="C520" s="22" t="s">
        <v>2029</v>
      </c>
      <c r="D520" s="22">
        <v>750100018</v>
      </c>
      <c r="E520" s="22">
        <v>750712184</v>
      </c>
      <c r="F520" s="22" t="s">
        <v>1504</v>
      </c>
      <c r="I520" s="1" t="s">
        <v>168</v>
      </c>
      <c r="J520" s="33">
        <v>36669</v>
      </c>
      <c r="K520" s="33">
        <f t="shared" si="281"/>
        <v>27538.422446176675</v>
      </c>
      <c r="L520" s="33">
        <v>1967</v>
      </c>
      <c r="M520" s="33">
        <f t="shared" si="282"/>
        <v>1</v>
      </c>
      <c r="N520" s="32">
        <v>0</v>
      </c>
      <c r="O520" s="33" t="s">
        <v>11</v>
      </c>
      <c r="P520" s="33" t="str">
        <f t="shared" si="258"/>
        <v/>
      </c>
      <c r="Q520" s="36">
        <f t="shared" si="259"/>
        <v>2.5314880952380951</v>
      </c>
      <c r="R520" s="6">
        <f t="shared" si="260"/>
        <v>3.9154124404761901</v>
      </c>
      <c r="S520" s="6">
        <f t="shared" si="261"/>
        <v>0</v>
      </c>
      <c r="T520" s="6">
        <f t="shared" si="283"/>
        <v>1.3839243452380949</v>
      </c>
      <c r="U520" s="6">
        <f t="shared" si="262"/>
        <v>3.9154124404761901</v>
      </c>
      <c r="V520" s="6">
        <f t="shared" si="263"/>
        <v>4.9110267857142862</v>
      </c>
      <c r="W520" s="6">
        <f t="shared" si="264"/>
        <v>6.0469404761904757</v>
      </c>
      <c r="X520" s="6">
        <f t="shared" si="265"/>
        <v>0</v>
      </c>
      <c r="Y520" s="6">
        <f t="shared" si="284"/>
        <v>1.1359136904761895</v>
      </c>
      <c r="Z520" s="6">
        <f t="shared" si="266"/>
        <v>6.0469404761904757</v>
      </c>
      <c r="AA520" s="4">
        <f t="shared" si="267"/>
        <v>1.3333333333333333</v>
      </c>
      <c r="AB520" s="44">
        <f t="shared" si="268"/>
        <v>2</v>
      </c>
      <c r="AC520" s="6">
        <f t="shared" si="269"/>
        <v>0.16666666666666666</v>
      </c>
      <c r="AD520" s="4">
        <f t="shared" si="285"/>
        <v>0</v>
      </c>
      <c r="AF520" s="4">
        <f t="shared" si="270"/>
        <v>0</v>
      </c>
      <c r="AG520" s="4">
        <f t="shared" si="271"/>
        <v>0</v>
      </c>
      <c r="AH520" s="4">
        <f t="shared" si="286"/>
        <v>0</v>
      </c>
      <c r="AI520" s="4">
        <f t="shared" si="272"/>
        <v>982586.28511904739</v>
      </c>
      <c r="AJ520" s="4">
        <f t="shared" si="273"/>
        <v>336963.57107678545</v>
      </c>
      <c r="AK520" s="4">
        <f t="shared" si="274"/>
        <v>365132.79999999993</v>
      </c>
      <c r="AL520" s="4">
        <f t="shared" si="275"/>
        <v>84000</v>
      </c>
      <c r="AM520" s="4">
        <f t="shared" si="276"/>
        <v>11959.366666666665</v>
      </c>
      <c r="AN520" s="4">
        <f t="shared" si="277"/>
        <v>23246.363636363636</v>
      </c>
      <c r="AO520" s="4">
        <f t="shared" si="278"/>
        <v>136981.87999999998</v>
      </c>
      <c r="AP520" s="4">
        <v>0</v>
      </c>
      <c r="AQ520" s="4">
        <v>0</v>
      </c>
      <c r="AR520" s="4">
        <f t="shared" si="279"/>
        <v>0</v>
      </c>
      <c r="AS520" s="4">
        <f t="shared" si="287"/>
        <v>1940870.266498863</v>
      </c>
      <c r="AT520" s="4">
        <v>7.0000000000000007E-2</v>
      </c>
      <c r="AU520" s="4">
        <f t="shared" si="288"/>
        <v>2076731.1851537835</v>
      </c>
      <c r="AV520" s="18">
        <f t="shared" si="289"/>
        <v>1</v>
      </c>
      <c r="AW520" s="105"/>
      <c r="AX520" s="103"/>
      <c r="AY520" s="107">
        <f t="shared" si="280"/>
        <v>2076731.1851537835</v>
      </c>
      <c r="AZ520" s="7"/>
      <c r="BA520" s="7"/>
      <c r="BB520" s="7"/>
      <c r="BC520" s="7"/>
      <c r="BD520" s="7"/>
      <c r="BE520" s="7"/>
      <c r="BF520" s="7"/>
    </row>
    <row r="521" spans="1:58" x14ac:dyDescent="0.25">
      <c r="A521" s="22" t="s">
        <v>599</v>
      </c>
      <c r="B521" s="23">
        <v>75</v>
      </c>
      <c r="C521" s="22" t="s">
        <v>2030</v>
      </c>
      <c r="D521" s="22">
        <v>750100042</v>
      </c>
      <c r="E521" s="22">
        <v>750712184</v>
      </c>
      <c r="F521" s="22" t="s">
        <v>1504</v>
      </c>
      <c r="I521" s="1" t="s">
        <v>168</v>
      </c>
      <c r="J521" s="33">
        <v>70777</v>
      </c>
      <c r="K521" s="33">
        <f t="shared" si="281"/>
        <v>53153.533651668891</v>
      </c>
      <c r="L521" s="33">
        <v>2267</v>
      </c>
      <c r="M521" s="33">
        <f t="shared" si="282"/>
        <v>1</v>
      </c>
      <c r="N521" s="32">
        <v>0</v>
      </c>
      <c r="O521" s="33" t="s">
        <v>11</v>
      </c>
      <c r="P521" s="33" t="str">
        <f t="shared" si="258"/>
        <v/>
      </c>
      <c r="Q521" s="36">
        <f t="shared" si="259"/>
        <v>4.5617261904761905</v>
      </c>
      <c r="R521" s="6">
        <f t="shared" si="260"/>
        <v>6.2127136309523809</v>
      </c>
      <c r="S521" s="6">
        <f t="shared" si="261"/>
        <v>0</v>
      </c>
      <c r="T521" s="6">
        <f t="shared" si="283"/>
        <v>1.6509874404761904</v>
      </c>
      <c r="U521" s="6">
        <f t="shared" si="262"/>
        <v>6.2127136309523809</v>
      </c>
      <c r="V521" s="6">
        <f t="shared" si="263"/>
        <v>9.4790624999999995</v>
      </c>
      <c r="W521" s="6">
        <f t="shared" si="264"/>
        <v>10.127607142857142</v>
      </c>
      <c r="X521" s="6">
        <f t="shared" si="265"/>
        <v>0</v>
      </c>
      <c r="Y521" s="6">
        <f t="shared" si="284"/>
        <v>0.64854464285714286</v>
      </c>
      <c r="Z521" s="6">
        <f t="shared" si="266"/>
        <v>10.127607142857142</v>
      </c>
      <c r="AA521" s="4">
        <f t="shared" si="267"/>
        <v>1.3333333333333333</v>
      </c>
      <c r="AB521" s="44">
        <f t="shared" si="268"/>
        <v>2</v>
      </c>
      <c r="AC521" s="6">
        <f t="shared" si="269"/>
        <v>0.16666666666666666</v>
      </c>
      <c r="AD521" s="4">
        <f t="shared" si="285"/>
        <v>0</v>
      </c>
      <c r="AF521" s="4">
        <f t="shared" si="270"/>
        <v>0</v>
      </c>
      <c r="AG521" s="4">
        <f t="shared" si="271"/>
        <v>0</v>
      </c>
      <c r="AH521" s="4">
        <f t="shared" si="286"/>
        <v>0</v>
      </c>
      <c r="AI521" s="4">
        <f t="shared" si="272"/>
        <v>1172201.0827380952</v>
      </c>
      <c r="AJ521" s="4">
        <f t="shared" si="273"/>
        <v>192387.78499821431</v>
      </c>
      <c r="AK521" s="4">
        <f t="shared" si="274"/>
        <v>365132.79999999993</v>
      </c>
      <c r="AL521" s="4">
        <f t="shared" si="275"/>
        <v>84000</v>
      </c>
      <c r="AM521" s="4">
        <f t="shared" si="276"/>
        <v>11959.366666666665</v>
      </c>
      <c r="AN521" s="4">
        <f t="shared" si="277"/>
        <v>26791.818181818184</v>
      </c>
      <c r="AO521" s="4">
        <f t="shared" si="278"/>
        <v>157873.87999999998</v>
      </c>
      <c r="AP521" s="4">
        <v>0</v>
      </c>
      <c r="AQ521" s="4">
        <v>0</v>
      </c>
      <c r="AR521" s="4">
        <f t="shared" si="279"/>
        <v>0</v>
      </c>
      <c r="AS521" s="4">
        <f t="shared" si="287"/>
        <v>2010346.7325847943</v>
      </c>
      <c r="AT521" s="4">
        <v>7.0000000000000007E-2</v>
      </c>
      <c r="AU521" s="4">
        <f t="shared" si="288"/>
        <v>2151071.00386573</v>
      </c>
      <c r="AV521" s="18">
        <f t="shared" si="289"/>
        <v>1</v>
      </c>
      <c r="AW521" s="105"/>
      <c r="AX521" s="103"/>
      <c r="AY521" s="107">
        <f t="shared" si="280"/>
        <v>2151071.00386573</v>
      </c>
      <c r="AZ521" s="7"/>
      <c r="BA521" s="7"/>
      <c r="BB521" s="7"/>
      <c r="BC521" s="7"/>
      <c r="BD521" s="7"/>
      <c r="BE521" s="7"/>
      <c r="BF521" s="7"/>
    </row>
    <row r="522" spans="1:58" x14ac:dyDescent="0.25">
      <c r="A522" s="22" t="s">
        <v>599</v>
      </c>
      <c r="B522" s="23">
        <v>75</v>
      </c>
      <c r="C522" s="22" t="s">
        <v>2031</v>
      </c>
      <c r="D522" s="22">
        <v>750100075</v>
      </c>
      <c r="E522" s="22">
        <v>750712184</v>
      </c>
      <c r="F522" s="22" t="s">
        <v>1504</v>
      </c>
      <c r="I522" s="1" t="s">
        <v>168</v>
      </c>
      <c r="J522" s="33">
        <v>34810</v>
      </c>
      <c r="K522" s="33">
        <f t="shared" si="281"/>
        <v>26142.313271466635</v>
      </c>
      <c r="L522" s="33">
        <v>0</v>
      </c>
      <c r="M522" s="33">
        <f t="shared" si="282"/>
        <v>1</v>
      </c>
      <c r="N522" s="32">
        <v>0</v>
      </c>
      <c r="O522" s="33" t="s">
        <v>16</v>
      </c>
      <c r="P522" s="33" t="str">
        <f t="shared" si="258"/>
        <v/>
      </c>
      <c r="Q522" s="36">
        <f t="shared" si="259"/>
        <v>2.4208333333333334</v>
      </c>
      <c r="R522" s="6">
        <f t="shared" si="260"/>
        <v>0</v>
      </c>
      <c r="S522" s="6">
        <f t="shared" si="261"/>
        <v>0</v>
      </c>
      <c r="T522" s="6">
        <f t="shared" si="283"/>
        <v>0</v>
      </c>
      <c r="U522" s="6">
        <f t="shared" si="262"/>
        <v>2.4208333333333334</v>
      </c>
      <c r="V522" s="6">
        <f t="shared" si="263"/>
        <v>4.6620535714285714</v>
      </c>
      <c r="W522" s="6">
        <f t="shared" si="264"/>
        <v>0</v>
      </c>
      <c r="X522" s="6">
        <f t="shared" si="265"/>
        <v>0</v>
      </c>
      <c r="Y522" s="6">
        <f t="shared" si="284"/>
        <v>0</v>
      </c>
      <c r="Z522" s="6">
        <f t="shared" si="266"/>
        <v>4.6620535714285714</v>
      </c>
      <c r="AA522" s="4">
        <f t="shared" si="267"/>
        <v>0</v>
      </c>
      <c r="AB522" s="44">
        <f t="shared" si="268"/>
        <v>0</v>
      </c>
      <c r="AC522" s="6">
        <f t="shared" si="269"/>
        <v>0</v>
      </c>
      <c r="AD522" s="4">
        <f t="shared" si="285"/>
        <v>0</v>
      </c>
      <c r="AF522" s="4">
        <f t="shared" si="270"/>
        <v>0</v>
      </c>
      <c r="AG522" s="4">
        <f t="shared" si="271"/>
        <v>0</v>
      </c>
      <c r="AH522" s="4">
        <f t="shared" si="286"/>
        <v>0</v>
      </c>
      <c r="AI522" s="4">
        <f t="shared" si="272"/>
        <v>0</v>
      </c>
      <c r="AJ522" s="4">
        <f t="shared" si="273"/>
        <v>0</v>
      </c>
      <c r="AK522" s="4">
        <f t="shared" si="274"/>
        <v>0</v>
      </c>
      <c r="AL522" s="4">
        <f t="shared" si="275"/>
        <v>0</v>
      </c>
      <c r="AM522" s="4">
        <f t="shared" si="276"/>
        <v>0</v>
      </c>
      <c r="AN522" s="4">
        <f t="shared" si="277"/>
        <v>0</v>
      </c>
      <c r="AO522" s="4">
        <f t="shared" si="278"/>
        <v>0</v>
      </c>
      <c r="AP522" s="4">
        <v>0</v>
      </c>
      <c r="AQ522" s="4">
        <v>0</v>
      </c>
      <c r="AR522" s="4">
        <f t="shared" si="279"/>
        <v>0</v>
      </c>
      <c r="AS522" s="4">
        <f t="shared" si="287"/>
        <v>0</v>
      </c>
      <c r="AT522" s="4">
        <v>7.0000000000000007E-2</v>
      </c>
      <c r="AU522" s="4">
        <f t="shared" si="288"/>
        <v>0</v>
      </c>
      <c r="AV522" s="18">
        <f t="shared" si="289"/>
        <v>0</v>
      </c>
      <c r="AW522" s="105"/>
      <c r="AX522" s="103"/>
      <c r="AY522" s="107">
        <f t="shared" si="280"/>
        <v>0</v>
      </c>
      <c r="AZ522" s="7"/>
      <c r="BA522" s="7"/>
      <c r="BB522" s="7"/>
      <c r="BC522" s="7"/>
      <c r="BD522" s="7"/>
      <c r="BE522" s="7"/>
      <c r="BF522" s="7"/>
    </row>
    <row r="523" spans="1:58" x14ac:dyDescent="0.25">
      <c r="A523" s="22" t="s">
        <v>599</v>
      </c>
      <c r="B523" s="23">
        <v>75</v>
      </c>
      <c r="C523" s="22" t="s">
        <v>2032</v>
      </c>
      <c r="D523" s="22">
        <v>750100091</v>
      </c>
      <c r="E523" s="22">
        <v>750712184</v>
      </c>
      <c r="F523" s="22" t="s">
        <v>1504</v>
      </c>
      <c r="I523" s="1" t="s">
        <v>168</v>
      </c>
      <c r="J523" s="33">
        <v>51927</v>
      </c>
      <c r="K523" s="33">
        <f t="shared" si="281"/>
        <v>38997.181880133525</v>
      </c>
      <c r="L523" s="33">
        <v>0</v>
      </c>
      <c r="M523" s="33">
        <f t="shared" si="282"/>
        <v>1</v>
      </c>
      <c r="N523" s="32">
        <v>0</v>
      </c>
      <c r="O523" s="33" t="s">
        <v>16</v>
      </c>
      <c r="P523" s="33" t="str">
        <f t="shared" si="258"/>
        <v/>
      </c>
      <c r="Q523" s="36">
        <f t="shared" si="259"/>
        <v>3.4397023809523808</v>
      </c>
      <c r="R523" s="6">
        <f t="shared" si="260"/>
        <v>0</v>
      </c>
      <c r="S523" s="6">
        <f t="shared" si="261"/>
        <v>0</v>
      </c>
      <c r="T523" s="6">
        <f t="shared" si="283"/>
        <v>0</v>
      </c>
      <c r="U523" s="6">
        <f t="shared" si="262"/>
        <v>3.4397023809523808</v>
      </c>
      <c r="V523" s="6">
        <f t="shared" si="263"/>
        <v>6.9545089285714274</v>
      </c>
      <c r="W523" s="6">
        <f t="shared" si="264"/>
        <v>0</v>
      </c>
      <c r="X523" s="6">
        <f t="shared" si="265"/>
        <v>0</v>
      </c>
      <c r="Y523" s="6">
        <f t="shared" si="284"/>
        <v>0</v>
      </c>
      <c r="Z523" s="6">
        <f t="shared" si="266"/>
        <v>6.9545089285714274</v>
      </c>
      <c r="AA523" s="4">
        <f t="shared" si="267"/>
        <v>0</v>
      </c>
      <c r="AB523" s="44">
        <f t="shared" si="268"/>
        <v>0</v>
      </c>
      <c r="AC523" s="6">
        <f t="shared" si="269"/>
        <v>0</v>
      </c>
      <c r="AD523" s="4">
        <f t="shared" si="285"/>
        <v>0</v>
      </c>
      <c r="AF523" s="4">
        <f t="shared" si="270"/>
        <v>0</v>
      </c>
      <c r="AG523" s="4">
        <f t="shared" si="271"/>
        <v>0</v>
      </c>
      <c r="AH523" s="4">
        <f t="shared" si="286"/>
        <v>0</v>
      </c>
      <c r="AI523" s="4">
        <f t="shared" si="272"/>
        <v>0</v>
      </c>
      <c r="AJ523" s="4">
        <f t="shared" si="273"/>
        <v>0</v>
      </c>
      <c r="AK523" s="4">
        <f t="shared" si="274"/>
        <v>0</v>
      </c>
      <c r="AL523" s="4">
        <f t="shared" si="275"/>
        <v>0</v>
      </c>
      <c r="AM523" s="4">
        <f t="shared" si="276"/>
        <v>0</v>
      </c>
      <c r="AN523" s="4">
        <f t="shared" si="277"/>
        <v>0</v>
      </c>
      <c r="AO523" s="4">
        <f t="shared" si="278"/>
        <v>0</v>
      </c>
      <c r="AP523" s="4">
        <v>0</v>
      </c>
      <c r="AQ523" s="4">
        <v>0</v>
      </c>
      <c r="AR523" s="4">
        <f t="shared" si="279"/>
        <v>0</v>
      </c>
      <c r="AS523" s="4">
        <f t="shared" si="287"/>
        <v>0</v>
      </c>
      <c r="AT523" s="4">
        <v>7.0000000000000007E-2</v>
      </c>
      <c r="AU523" s="4">
        <f t="shared" si="288"/>
        <v>0</v>
      </c>
      <c r="AV523" s="18">
        <f t="shared" si="289"/>
        <v>0</v>
      </c>
      <c r="AW523" s="105"/>
      <c r="AX523" s="103"/>
      <c r="AY523" s="107">
        <f t="shared" si="280"/>
        <v>0</v>
      </c>
      <c r="AZ523" s="7"/>
      <c r="BA523" s="7"/>
      <c r="BB523" s="7"/>
      <c r="BC523" s="7"/>
      <c r="BD523" s="7"/>
      <c r="BE523" s="7"/>
      <c r="BF523" s="7"/>
    </row>
    <row r="524" spans="1:58" x14ac:dyDescent="0.25">
      <c r="A524" s="22" t="s">
        <v>599</v>
      </c>
      <c r="B524" s="23">
        <v>75</v>
      </c>
      <c r="C524" s="22" t="s">
        <v>2033</v>
      </c>
      <c r="D524" s="22">
        <v>750100109</v>
      </c>
      <c r="E524" s="22">
        <v>750712184</v>
      </c>
      <c r="F524" s="22" t="s">
        <v>1504</v>
      </c>
      <c r="I524" s="1" t="s">
        <v>168</v>
      </c>
      <c r="J524" s="33">
        <v>45847</v>
      </c>
      <c r="K524" s="33">
        <f t="shared" si="281"/>
        <v>34431.101308731137</v>
      </c>
      <c r="L524" s="33">
        <v>0</v>
      </c>
      <c r="M524" s="33">
        <f t="shared" si="282"/>
        <v>1</v>
      </c>
      <c r="N524" s="32">
        <v>0</v>
      </c>
      <c r="O524" s="33" t="s">
        <v>16</v>
      </c>
      <c r="P524" s="33" t="str">
        <f t="shared" si="258"/>
        <v/>
      </c>
      <c r="Q524" s="36">
        <f t="shared" si="259"/>
        <v>3.0777976190476193</v>
      </c>
      <c r="R524" s="6">
        <f t="shared" si="260"/>
        <v>0</v>
      </c>
      <c r="S524" s="6">
        <f t="shared" si="261"/>
        <v>0</v>
      </c>
      <c r="T524" s="6">
        <f t="shared" si="283"/>
        <v>0</v>
      </c>
      <c r="U524" s="6">
        <f t="shared" si="262"/>
        <v>3.0777976190476193</v>
      </c>
      <c r="V524" s="6">
        <f t="shared" si="263"/>
        <v>6.1402232142857134</v>
      </c>
      <c r="W524" s="6">
        <f t="shared" si="264"/>
        <v>0</v>
      </c>
      <c r="X524" s="6">
        <f t="shared" si="265"/>
        <v>0</v>
      </c>
      <c r="Y524" s="6">
        <f t="shared" si="284"/>
        <v>0</v>
      </c>
      <c r="Z524" s="6">
        <f t="shared" si="266"/>
        <v>6.1402232142857134</v>
      </c>
      <c r="AA524" s="4">
        <f t="shared" si="267"/>
        <v>0</v>
      </c>
      <c r="AB524" s="44">
        <f t="shared" si="268"/>
        <v>0</v>
      </c>
      <c r="AC524" s="6">
        <f t="shared" si="269"/>
        <v>0</v>
      </c>
      <c r="AD524" s="4">
        <f t="shared" si="285"/>
        <v>0</v>
      </c>
      <c r="AF524" s="4">
        <f t="shared" si="270"/>
        <v>0</v>
      </c>
      <c r="AG524" s="4">
        <f t="shared" si="271"/>
        <v>0</v>
      </c>
      <c r="AH524" s="4">
        <f t="shared" si="286"/>
        <v>0</v>
      </c>
      <c r="AI524" s="4">
        <f t="shared" si="272"/>
        <v>0</v>
      </c>
      <c r="AJ524" s="4">
        <f t="shared" si="273"/>
        <v>0</v>
      </c>
      <c r="AK524" s="4">
        <f t="shared" si="274"/>
        <v>0</v>
      </c>
      <c r="AL524" s="4">
        <f t="shared" si="275"/>
        <v>0</v>
      </c>
      <c r="AM524" s="4">
        <f t="shared" si="276"/>
        <v>0</v>
      </c>
      <c r="AN524" s="4">
        <f t="shared" si="277"/>
        <v>0</v>
      </c>
      <c r="AO524" s="4">
        <f t="shared" si="278"/>
        <v>0</v>
      </c>
      <c r="AP524" s="4">
        <v>0</v>
      </c>
      <c r="AQ524" s="4">
        <v>0</v>
      </c>
      <c r="AR524" s="4">
        <f t="shared" si="279"/>
        <v>0</v>
      </c>
      <c r="AS524" s="4">
        <f t="shared" si="287"/>
        <v>0</v>
      </c>
      <c r="AT524" s="4">
        <v>7.0000000000000007E-2</v>
      </c>
      <c r="AU524" s="4">
        <f t="shared" si="288"/>
        <v>0</v>
      </c>
      <c r="AV524" s="18">
        <f t="shared" si="289"/>
        <v>0</v>
      </c>
      <c r="AW524" s="105"/>
      <c r="AX524" s="103"/>
      <c r="AY524" s="107">
        <f t="shared" si="280"/>
        <v>0</v>
      </c>
      <c r="AZ524" s="7"/>
      <c r="BA524" s="7"/>
      <c r="BB524" s="7"/>
      <c r="BC524" s="7"/>
      <c r="BD524" s="7"/>
      <c r="BE524" s="7"/>
      <c r="BF524" s="7"/>
    </row>
    <row r="525" spans="1:58" x14ac:dyDescent="0.25">
      <c r="A525" s="22" t="s">
        <v>599</v>
      </c>
      <c r="B525" s="23">
        <v>75</v>
      </c>
      <c r="C525" s="22" t="s">
        <v>2034</v>
      </c>
      <c r="D525" s="22">
        <v>750100125</v>
      </c>
      <c r="E525" s="22">
        <v>750712184</v>
      </c>
      <c r="F525" s="22" t="s">
        <v>1504</v>
      </c>
      <c r="I525" s="1" t="s">
        <v>168</v>
      </c>
      <c r="J525" s="33">
        <v>57268</v>
      </c>
      <c r="K525" s="33">
        <f t="shared" si="281"/>
        <v>43008.273382084211</v>
      </c>
      <c r="L525" s="33">
        <v>3244</v>
      </c>
      <c r="M525" s="33">
        <f t="shared" si="282"/>
        <v>1</v>
      </c>
      <c r="N525" s="32">
        <v>0</v>
      </c>
      <c r="O525" s="33" t="s">
        <v>11</v>
      </c>
      <c r="P525" s="33" t="str">
        <f t="shared" si="258"/>
        <v/>
      </c>
      <c r="Q525" s="36">
        <f t="shared" si="259"/>
        <v>3.7576190476190483</v>
      </c>
      <c r="R525" s="6">
        <f t="shared" si="260"/>
        <v>5.7592278571428563</v>
      </c>
      <c r="S525" s="6">
        <f t="shared" si="261"/>
        <v>0</v>
      </c>
      <c r="T525" s="6">
        <f t="shared" si="283"/>
        <v>2.001608809523808</v>
      </c>
      <c r="U525" s="6">
        <f t="shared" si="262"/>
        <v>5.7592278571428563</v>
      </c>
      <c r="V525" s="6">
        <f t="shared" si="263"/>
        <v>7.6698214285714288</v>
      </c>
      <c r="W525" s="6">
        <f t="shared" si="264"/>
        <v>9.3267380952380936</v>
      </c>
      <c r="X525" s="6">
        <f t="shared" si="265"/>
        <v>0</v>
      </c>
      <c r="Y525" s="6">
        <f t="shared" si="284"/>
        <v>1.6569166666666648</v>
      </c>
      <c r="Z525" s="6">
        <f t="shared" si="266"/>
        <v>9.3267380952380936</v>
      </c>
      <c r="AA525" s="4">
        <f t="shared" si="267"/>
        <v>1.6666666666666665</v>
      </c>
      <c r="AB525" s="44">
        <f t="shared" si="268"/>
        <v>2</v>
      </c>
      <c r="AC525" s="6">
        <f t="shared" si="269"/>
        <v>0.20833333333333331</v>
      </c>
      <c r="AD525" s="4">
        <f t="shared" si="285"/>
        <v>0</v>
      </c>
      <c r="AF525" s="4">
        <f t="shared" si="270"/>
        <v>0</v>
      </c>
      <c r="AG525" s="4">
        <f t="shared" si="271"/>
        <v>0</v>
      </c>
      <c r="AH525" s="4">
        <f t="shared" si="286"/>
        <v>0</v>
      </c>
      <c r="AI525" s="4">
        <f t="shared" si="272"/>
        <v>1421142.2547619038</v>
      </c>
      <c r="AJ525" s="4">
        <f t="shared" si="273"/>
        <v>491516.70734999952</v>
      </c>
      <c r="AK525" s="4">
        <f t="shared" si="274"/>
        <v>456415.99999999994</v>
      </c>
      <c r="AL525" s="4">
        <f t="shared" si="275"/>
        <v>84000</v>
      </c>
      <c r="AM525" s="4">
        <f t="shared" si="276"/>
        <v>14949.208333333332</v>
      </c>
      <c r="AN525" s="4">
        <f t="shared" si="277"/>
        <v>38338.181818181816</v>
      </c>
      <c r="AO525" s="4">
        <f t="shared" si="278"/>
        <v>225912.15999999995</v>
      </c>
      <c r="AP525" s="4">
        <v>0</v>
      </c>
      <c r="AQ525" s="4">
        <v>0</v>
      </c>
      <c r="AR525" s="4">
        <f t="shared" si="279"/>
        <v>0</v>
      </c>
      <c r="AS525" s="4">
        <f t="shared" si="287"/>
        <v>2732274.5122634186</v>
      </c>
      <c r="AT525" s="4">
        <v>7.0000000000000007E-2</v>
      </c>
      <c r="AU525" s="4">
        <f t="shared" si="288"/>
        <v>2923533.7281218581</v>
      </c>
      <c r="AV525" s="18">
        <f t="shared" si="289"/>
        <v>1</v>
      </c>
      <c r="AW525" s="105"/>
      <c r="AX525" s="103"/>
      <c r="AY525" s="107">
        <f t="shared" si="280"/>
        <v>2923533.7281218581</v>
      </c>
      <c r="AZ525" s="7"/>
      <c r="BA525" s="7"/>
      <c r="BB525" s="7"/>
      <c r="BC525" s="7"/>
      <c r="BD525" s="7"/>
      <c r="BE525" s="7"/>
      <c r="BF525" s="7"/>
    </row>
    <row r="526" spans="1:58" x14ac:dyDescent="0.25">
      <c r="A526" s="22" t="s">
        <v>599</v>
      </c>
      <c r="B526" s="23">
        <v>75</v>
      </c>
      <c r="C526" s="22" t="s">
        <v>2035</v>
      </c>
      <c r="D526" s="22">
        <v>750100166</v>
      </c>
      <c r="E526" s="22">
        <v>750712184</v>
      </c>
      <c r="F526" s="22" t="s">
        <v>1504</v>
      </c>
      <c r="I526" s="1" t="s">
        <v>168</v>
      </c>
      <c r="J526" s="33">
        <v>44464</v>
      </c>
      <c r="K526" s="33">
        <f t="shared" si="281"/>
        <v>33392.468178755887</v>
      </c>
      <c r="L526" s="33">
        <v>0</v>
      </c>
      <c r="M526" s="33">
        <f t="shared" si="282"/>
        <v>1</v>
      </c>
      <c r="N526" s="32">
        <v>0</v>
      </c>
      <c r="O526" s="33" t="s">
        <v>16</v>
      </c>
      <c r="P526" s="33" t="str">
        <f t="shared" si="258"/>
        <v/>
      </c>
      <c r="Q526" s="36">
        <f t="shared" si="259"/>
        <v>2.9954761904761904</v>
      </c>
      <c r="R526" s="6">
        <f t="shared" si="260"/>
        <v>0</v>
      </c>
      <c r="S526" s="6">
        <f t="shared" si="261"/>
        <v>0</v>
      </c>
      <c r="T526" s="6">
        <f t="shared" si="283"/>
        <v>0</v>
      </c>
      <c r="U526" s="6">
        <f t="shared" si="262"/>
        <v>2.9954761904761904</v>
      </c>
      <c r="V526" s="6">
        <f t="shared" si="263"/>
        <v>5.9550000000000001</v>
      </c>
      <c r="W526" s="6">
        <f t="shared" si="264"/>
        <v>0</v>
      </c>
      <c r="X526" s="6">
        <f t="shared" si="265"/>
        <v>0</v>
      </c>
      <c r="Y526" s="6">
        <f t="shared" si="284"/>
        <v>0</v>
      </c>
      <c r="Z526" s="6">
        <f t="shared" si="266"/>
        <v>5.9550000000000001</v>
      </c>
      <c r="AA526" s="4">
        <f t="shared" si="267"/>
        <v>0</v>
      </c>
      <c r="AB526" s="44">
        <f t="shared" si="268"/>
        <v>0</v>
      </c>
      <c r="AC526" s="6">
        <f t="shared" si="269"/>
        <v>0</v>
      </c>
      <c r="AD526" s="4">
        <f t="shared" si="285"/>
        <v>0</v>
      </c>
      <c r="AF526" s="4">
        <f t="shared" si="270"/>
        <v>0</v>
      </c>
      <c r="AG526" s="4">
        <f t="shared" si="271"/>
        <v>0</v>
      </c>
      <c r="AH526" s="4">
        <f t="shared" si="286"/>
        <v>0</v>
      </c>
      <c r="AI526" s="4">
        <f t="shared" si="272"/>
        <v>0</v>
      </c>
      <c r="AJ526" s="4">
        <f t="shared" si="273"/>
        <v>0</v>
      </c>
      <c r="AK526" s="4">
        <f t="shared" si="274"/>
        <v>0</v>
      </c>
      <c r="AL526" s="4">
        <f t="shared" si="275"/>
        <v>0</v>
      </c>
      <c r="AM526" s="4">
        <f t="shared" si="276"/>
        <v>0</v>
      </c>
      <c r="AN526" s="4">
        <f t="shared" si="277"/>
        <v>0</v>
      </c>
      <c r="AO526" s="4">
        <f t="shared" si="278"/>
        <v>0</v>
      </c>
      <c r="AP526" s="4">
        <v>0</v>
      </c>
      <c r="AQ526" s="4">
        <v>0</v>
      </c>
      <c r="AR526" s="4">
        <f t="shared" si="279"/>
        <v>0</v>
      </c>
      <c r="AS526" s="4">
        <f t="shared" si="287"/>
        <v>0</v>
      </c>
      <c r="AT526" s="4">
        <v>7.0000000000000007E-2</v>
      </c>
      <c r="AU526" s="4">
        <f t="shared" si="288"/>
        <v>0</v>
      </c>
      <c r="AV526" s="18">
        <f t="shared" si="289"/>
        <v>0</v>
      </c>
      <c r="AW526" s="105"/>
      <c r="AX526" s="103"/>
      <c r="AY526" s="107">
        <f t="shared" si="280"/>
        <v>0</v>
      </c>
      <c r="AZ526" s="7"/>
      <c r="BA526" s="7"/>
      <c r="BB526" s="7"/>
      <c r="BC526" s="7"/>
      <c r="BD526" s="7"/>
      <c r="BE526" s="7"/>
      <c r="BF526" s="7"/>
    </row>
    <row r="527" spans="1:58" x14ac:dyDescent="0.25">
      <c r="A527" s="22" t="s">
        <v>599</v>
      </c>
      <c r="B527" s="23">
        <v>75</v>
      </c>
      <c r="C527" s="22" t="s">
        <v>2036</v>
      </c>
      <c r="D527" s="22">
        <v>750100208</v>
      </c>
      <c r="E527" s="22">
        <v>750712184</v>
      </c>
      <c r="F527" s="22" t="s">
        <v>1504</v>
      </c>
      <c r="I527" s="1" t="s">
        <v>168</v>
      </c>
      <c r="J527" s="33">
        <v>64332</v>
      </c>
      <c r="K527" s="33">
        <f t="shared" si="281"/>
        <v>48313.338045963566</v>
      </c>
      <c r="L527" s="33">
        <v>8291</v>
      </c>
      <c r="M527" s="33">
        <f t="shared" si="282"/>
        <v>1</v>
      </c>
      <c r="N527" s="32">
        <v>0</v>
      </c>
      <c r="O527" s="33" t="s">
        <v>11</v>
      </c>
      <c r="P527" s="33" t="str">
        <f t="shared" si="258"/>
        <v/>
      </c>
      <c r="Q527" s="36">
        <f t="shared" si="259"/>
        <v>4.1780952380952385</v>
      </c>
      <c r="R527" s="6">
        <f t="shared" si="260"/>
        <v>8.311152797619048</v>
      </c>
      <c r="S527" s="6">
        <f t="shared" si="261"/>
        <v>0</v>
      </c>
      <c r="T527" s="6">
        <f t="shared" si="283"/>
        <v>4.1330575595238095</v>
      </c>
      <c r="U527" s="6">
        <f t="shared" si="262"/>
        <v>8.311152797619048</v>
      </c>
      <c r="V527" s="6">
        <f t="shared" si="263"/>
        <v>8.6158928571428568</v>
      </c>
      <c r="W527" s="6">
        <f t="shared" si="264"/>
        <v>13.880851190476191</v>
      </c>
      <c r="X527" s="6">
        <f t="shared" si="265"/>
        <v>0</v>
      </c>
      <c r="Y527" s="6">
        <f t="shared" si="284"/>
        <v>5.2649583333333343</v>
      </c>
      <c r="Z527" s="6">
        <f t="shared" si="266"/>
        <v>13.880851190476191</v>
      </c>
      <c r="AA527" s="4">
        <f t="shared" si="267"/>
        <v>4</v>
      </c>
      <c r="AB527" s="44">
        <f t="shared" si="268"/>
        <v>4</v>
      </c>
      <c r="AC527" s="6">
        <f t="shared" si="269"/>
        <v>0.5</v>
      </c>
      <c r="AD527" s="4">
        <f t="shared" si="285"/>
        <v>1</v>
      </c>
      <c r="AF527" s="4">
        <f t="shared" si="270"/>
        <v>0</v>
      </c>
      <c r="AG527" s="4">
        <f t="shared" si="271"/>
        <v>0</v>
      </c>
      <c r="AH527" s="4">
        <f t="shared" si="286"/>
        <v>0</v>
      </c>
      <c r="AI527" s="4">
        <f t="shared" si="272"/>
        <v>2934470.8672619048</v>
      </c>
      <c r="AJ527" s="4">
        <f t="shared" si="273"/>
        <v>1561825.6707750005</v>
      </c>
      <c r="AK527" s="4">
        <f t="shared" si="274"/>
        <v>1095398.3999999999</v>
      </c>
      <c r="AL527" s="4">
        <f t="shared" si="275"/>
        <v>168000</v>
      </c>
      <c r="AM527" s="4">
        <f t="shared" si="276"/>
        <v>35878.1</v>
      </c>
      <c r="AN527" s="4">
        <f t="shared" si="277"/>
        <v>97984.545454545456</v>
      </c>
      <c r="AO527" s="4">
        <f t="shared" si="278"/>
        <v>577385.23999999987</v>
      </c>
      <c r="AP527" s="4">
        <v>0</v>
      </c>
      <c r="AQ527" s="4">
        <v>0</v>
      </c>
      <c r="AR527" s="4">
        <f t="shared" si="279"/>
        <v>1022922.8829010086</v>
      </c>
      <c r="AS527" s="4">
        <f t="shared" si="287"/>
        <v>7493865.7063924596</v>
      </c>
      <c r="AT527" s="4">
        <v>7.0000000000000007E-2</v>
      </c>
      <c r="AU527" s="4">
        <f t="shared" si="288"/>
        <v>8018436.3058399325</v>
      </c>
      <c r="AV527" s="18">
        <f t="shared" si="289"/>
        <v>1</v>
      </c>
      <c r="AW527" s="105"/>
      <c r="AX527" s="103"/>
      <c r="AY527" s="107">
        <f t="shared" si="280"/>
        <v>8018436.3058399325</v>
      </c>
      <c r="AZ527" s="7"/>
      <c r="BA527" s="7"/>
      <c r="BB527" s="7"/>
      <c r="BC527" s="7"/>
      <c r="BD527" s="7"/>
      <c r="BE527" s="7"/>
      <c r="BF527" s="7"/>
    </row>
    <row r="528" spans="1:58" x14ac:dyDescent="0.25">
      <c r="A528" s="22" t="s">
        <v>599</v>
      </c>
      <c r="B528" s="23">
        <v>75</v>
      </c>
      <c r="C528" s="22" t="s">
        <v>2037</v>
      </c>
      <c r="D528" s="22">
        <v>750100232</v>
      </c>
      <c r="E528" s="22">
        <v>750712184</v>
      </c>
      <c r="F528" s="22" t="s">
        <v>1504</v>
      </c>
      <c r="I528" s="1" t="s">
        <v>168</v>
      </c>
      <c r="J528" s="33">
        <v>76199</v>
      </c>
      <c r="K528" s="33">
        <f t="shared" si="281"/>
        <v>57225.45616123201</v>
      </c>
      <c r="L528" s="33">
        <v>0</v>
      </c>
      <c r="M528" s="33">
        <f t="shared" si="282"/>
        <v>1</v>
      </c>
      <c r="N528" s="32">
        <v>0</v>
      </c>
      <c r="O528" s="33" t="s">
        <v>16</v>
      </c>
      <c r="P528" s="33" t="str">
        <f t="shared" si="258"/>
        <v/>
      </c>
      <c r="Q528" s="36">
        <f t="shared" si="259"/>
        <v>4.8844642857142855</v>
      </c>
      <c r="R528" s="6">
        <f t="shared" si="260"/>
        <v>0</v>
      </c>
      <c r="S528" s="6">
        <f t="shared" si="261"/>
        <v>0</v>
      </c>
      <c r="T528" s="6">
        <f t="shared" si="283"/>
        <v>0</v>
      </c>
      <c r="U528" s="6">
        <f t="shared" si="262"/>
        <v>4.8844642857142855</v>
      </c>
      <c r="V528" s="6">
        <f t="shared" si="263"/>
        <v>10.205223214285715</v>
      </c>
      <c r="W528" s="6">
        <f t="shared" si="264"/>
        <v>0</v>
      </c>
      <c r="X528" s="6">
        <f t="shared" si="265"/>
        <v>0</v>
      </c>
      <c r="Y528" s="6">
        <f t="shared" si="284"/>
        <v>0</v>
      </c>
      <c r="Z528" s="6">
        <f t="shared" si="266"/>
        <v>10.205223214285715</v>
      </c>
      <c r="AA528" s="4">
        <f t="shared" si="267"/>
        <v>0</v>
      </c>
      <c r="AB528" s="44">
        <f t="shared" si="268"/>
        <v>0</v>
      </c>
      <c r="AC528" s="6">
        <f t="shared" si="269"/>
        <v>0</v>
      </c>
      <c r="AD528" s="4">
        <f t="shared" si="285"/>
        <v>0</v>
      </c>
      <c r="AF528" s="4">
        <f t="shared" si="270"/>
        <v>0</v>
      </c>
      <c r="AG528" s="4">
        <f t="shared" si="271"/>
        <v>0</v>
      </c>
      <c r="AH528" s="4">
        <f t="shared" si="286"/>
        <v>0</v>
      </c>
      <c r="AI528" s="4">
        <f t="shared" si="272"/>
        <v>0</v>
      </c>
      <c r="AJ528" s="4">
        <f t="shared" si="273"/>
        <v>0</v>
      </c>
      <c r="AK528" s="4">
        <f t="shared" si="274"/>
        <v>0</v>
      </c>
      <c r="AL528" s="4">
        <f t="shared" si="275"/>
        <v>0</v>
      </c>
      <c r="AM528" s="4">
        <f t="shared" si="276"/>
        <v>0</v>
      </c>
      <c r="AN528" s="4">
        <f t="shared" si="277"/>
        <v>0</v>
      </c>
      <c r="AO528" s="4">
        <f t="shared" si="278"/>
        <v>0</v>
      </c>
      <c r="AP528" s="4">
        <v>0</v>
      </c>
      <c r="AQ528" s="4">
        <v>0</v>
      </c>
      <c r="AR528" s="4">
        <f t="shared" si="279"/>
        <v>0</v>
      </c>
      <c r="AS528" s="4">
        <f t="shared" si="287"/>
        <v>0</v>
      </c>
      <c r="AT528" s="4">
        <v>7.0000000000000007E-2</v>
      </c>
      <c r="AU528" s="4">
        <f t="shared" si="288"/>
        <v>0</v>
      </c>
      <c r="AV528" s="18">
        <f t="shared" si="289"/>
        <v>0</v>
      </c>
      <c r="AW528" s="105"/>
      <c r="AX528" s="103"/>
      <c r="AY528" s="107">
        <f t="shared" si="280"/>
        <v>0</v>
      </c>
      <c r="AZ528" s="7"/>
      <c r="BA528" s="7"/>
      <c r="BB528" s="7"/>
      <c r="BC528" s="7"/>
      <c r="BD528" s="7"/>
      <c r="BE528" s="7"/>
      <c r="BF528" s="7"/>
    </row>
    <row r="529" spans="1:58" x14ac:dyDescent="0.25">
      <c r="A529" s="22" t="s">
        <v>599</v>
      </c>
      <c r="B529" s="23">
        <v>75</v>
      </c>
      <c r="C529" s="22" t="s">
        <v>2038</v>
      </c>
      <c r="D529" s="22">
        <v>750100273</v>
      </c>
      <c r="E529" s="22">
        <v>750712184</v>
      </c>
      <c r="F529" s="22" t="s">
        <v>1504</v>
      </c>
      <c r="I529" s="1" t="s">
        <v>168</v>
      </c>
      <c r="J529" s="33">
        <v>45618</v>
      </c>
      <c r="K529" s="33">
        <f t="shared" si="281"/>
        <v>34259.122287209568</v>
      </c>
      <c r="L529" s="33">
        <v>0</v>
      </c>
      <c r="M529" s="33">
        <f t="shared" si="282"/>
        <v>1</v>
      </c>
      <c r="N529" s="32">
        <v>0</v>
      </c>
      <c r="O529" s="33" t="s">
        <v>16</v>
      </c>
      <c r="P529" s="33" t="str">
        <f t="shared" si="258"/>
        <v/>
      </c>
      <c r="Q529" s="36">
        <f t="shared" si="259"/>
        <v>3.0641666666666665</v>
      </c>
      <c r="R529" s="6">
        <f t="shared" si="260"/>
        <v>0</v>
      </c>
      <c r="S529" s="6">
        <f t="shared" si="261"/>
        <v>0</v>
      </c>
      <c r="T529" s="6">
        <f t="shared" si="283"/>
        <v>0</v>
      </c>
      <c r="U529" s="6">
        <f t="shared" si="262"/>
        <v>3.0641666666666665</v>
      </c>
      <c r="V529" s="6">
        <f t="shared" si="263"/>
        <v>6.1095535714285711</v>
      </c>
      <c r="W529" s="6">
        <f t="shared" si="264"/>
        <v>0</v>
      </c>
      <c r="X529" s="6">
        <f t="shared" si="265"/>
        <v>0</v>
      </c>
      <c r="Y529" s="6">
        <f t="shared" si="284"/>
        <v>0</v>
      </c>
      <c r="Z529" s="6">
        <f t="shared" si="266"/>
        <v>6.1095535714285711</v>
      </c>
      <c r="AA529" s="4">
        <f t="shared" si="267"/>
        <v>0</v>
      </c>
      <c r="AB529" s="44">
        <f t="shared" si="268"/>
        <v>0</v>
      </c>
      <c r="AC529" s="6">
        <f t="shared" si="269"/>
        <v>0</v>
      </c>
      <c r="AD529" s="4">
        <f t="shared" si="285"/>
        <v>0</v>
      </c>
      <c r="AF529" s="4">
        <f t="shared" si="270"/>
        <v>0</v>
      </c>
      <c r="AG529" s="4">
        <f t="shared" si="271"/>
        <v>0</v>
      </c>
      <c r="AH529" s="4">
        <f t="shared" si="286"/>
        <v>0</v>
      </c>
      <c r="AI529" s="4">
        <f t="shared" si="272"/>
        <v>0</v>
      </c>
      <c r="AJ529" s="4">
        <f t="shared" si="273"/>
        <v>0</v>
      </c>
      <c r="AK529" s="4">
        <f t="shared" si="274"/>
        <v>0</v>
      </c>
      <c r="AL529" s="4">
        <f t="shared" si="275"/>
        <v>0</v>
      </c>
      <c r="AM529" s="4">
        <f t="shared" si="276"/>
        <v>0</v>
      </c>
      <c r="AN529" s="4">
        <f t="shared" si="277"/>
        <v>0</v>
      </c>
      <c r="AO529" s="4">
        <f t="shared" si="278"/>
        <v>0</v>
      </c>
      <c r="AP529" s="4">
        <v>0</v>
      </c>
      <c r="AQ529" s="4">
        <v>0</v>
      </c>
      <c r="AR529" s="4">
        <f t="shared" si="279"/>
        <v>0</v>
      </c>
      <c r="AS529" s="4">
        <f t="shared" si="287"/>
        <v>0</v>
      </c>
      <c r="AT529" s="4">
        <v>7.0000000000000007E-2</v>
      </c>
      <c r="AU529" s="4">
        <f t="shared" si="288"/>
        <v>0</v>
      </c>
      <c r="AV529" s="18">
        <f t="shared" si="289"/>
        <v>0</v>
      </c>
      <c r="AW529" s="105"/>
      <c r="AX529" s="103"/>
      <c r="AY529" s="107">
        <f t="shared" si="280"/>
        <v>0</v>
      </c>
      <c r="AZ529" s="7"/>
      <c r="BA529" s="7"/>
      <c r="BB529" s="7"/>
      <c r="BC529" s="7"/>
      <c r="BD529" s="7"/>
      <c r="BE529" s="7"/>
      <c r="BF529" s="7"/>
    </row>
    <row r="530" spans="1:58" x14ac:dyDescent="0.25">
      <c r="A530" s="22" t="s">
        <v>599</v>
      </c>
      <c r="B530" s="23">
        <v>75</v>
      </c>
      <c r="C530" s="22" t="s">
        <v>2039</v>
      </c>
      <c r="D530" s="22">
        <v>750803447</v>
      </c>
      <c r="E530" s="22">
        <v>750712184</v>
      </c>
      <c r="F530" s="22" t="s">
        <v>1504</v>
      </c>
      <c r="I530" s="1" t="s">
        <v>168</v>
      </c>
      <c r="J530" s="33">
        <v>48858</v>
      </c>
      <c r="K530" s="33">
        <f t="shared" si="281"/>
        <v>36692.362591706893</v>
      </c>
      <c r="L530" s="33">
        <v>0</v>
      </c>
      <c r="M530" s="33">
        <f t="shared" si="282"/>
        <v>1</v>
      </c>
      <c r="N530" s="32">
        <v>0</v>
      </c>
      <c r="O530" s="33" t="s">
        <v>16</v>
      </c>
      <c r="P530" s="33" t="str">
        <f t="shared" si="258"/>
        <v/>
      </c>
      <c r="Q530" s="36">
        <f t="shared" si="259"/>
        <v>3.2570238095238091</v>
      </c>
      <c r="R530" s="6">
        <f t="shared" si="260"/>
        <v>0</v>
      </c>
      <c r="S530" s="6">
        <f t="shared" si="261"/>
        <v>0</v>
      </c>
      <c r="T530" s="6">
        <f t="shared" si="283"/>
        <v>0</v>
      </c>
      <c r="U530" s="6">
        <f t="shared" si="262"/>
        <v>3.2570238095238091</v>
      </c>
      <c r="V530" s="6">
        <f t="shared" si="263"/>
        <v>6.543482142857143</v>
      </c>
      <c r="W530" s="6">
        <f t="shared" si="264"/>
        <v>0</v>
      </c>
      <c r="X530" s="6">
        <f t="shared" si="265"/>
        <v>0</v>
      </c>
      <c r="Y530" s="6">
        <f t="shared" si="284"/>
        <v>0</v>
      </c>
      <c r="Z530" s="6">
        <f t="shared" si="266"/>
        <v>6.543482142857143</v>
      </c>
      <c r="AA530" s="4">
        <f t="shared" si="267"/>
        <v>0</v>
      </c>
      <c r="AB530" s="44">
        <f t="shared" si="268"/>
        <v>0</v>
      </c>
      <c r="AC530" s="6">
        <f t="shared" si="269"/>
        <v>0</v>
      </c>
      <c r="AD530" s="4">
        <f t="shared" si="285"/>
        <v>0</v>
      </c>
      <c r="AF530" s="4">
        <f t="shared" si="270"/>
        <v>0</v>
      </c>
      <c r="AG530" s="4">
        <f t="shared" si="271"/>
        <v>0</v>
      </c>
      <c r="AH530" s="4">
        <f t="shared" si="286"/>
        <v>0</v>
      </c>
      <c r="AI530" s="4">
        <f t="shared" si="272"/>
        <v>0</v>
      </c>
      <c r="AJ530" s="4">
        <f t="shared" si="273"/>
        <v>0</v>
      </c>
      <c r="AK530" s="4">
        <f t="shared" si="274"/>
        <v>0</v>
      </c>
      <c r="AL530" s="4">
        <f t="shared" si="275"/>
        <v>0</v>
      </c>
      <c r="AM530" s="4">
        <f t="shared" si="276"/>
        <v>0</v>
      </c>
      <c r="AN530" s="4">
        <f t="shared" si="277"/>
        <v>0</v>
      </c>
      <c r="AO530" s="4">
        <f t="shared" si="278"/>
        <v>0</v>
      </c>
      <c r="AP530" s="4">
        <v>0</v>
      </c>
      <c r="AQ530" s="4">
        <v>0</v>
      </c>
      <c r="AR530" s="4">
        <f t="shared" si="279"/>
        <v>0</v>
      </c>
      <c r="AS530" s="4">
        <f t="shared" si="287"/>
        <v>0</v>
      </c>
      <c r="AT530" s="4">
        <v>7.0000000000000007E-2</v>
      </c>
      <c r="AU530" s="4">
        <f t="shared" si="288"/>
        <v>0</v>
      </c>
      <c r="AV530" s="18">
        <f t="shared" si="289"/>
        <v>0</v>
      </c>
      <c r="AW530" s="105"/>
      <c r="AX530" s="103"/>
      <c r="AY530" s="107">
        <f t="shared" si="280"/>
        <v>0</v>
      </c>
      <c r="AZ530" s="7"/>
      <c r="BA530" s="7"/>
      <c r="BB530" s="7"/>
      <c r="BC530" s="7"/>
      <c r="BD530" s="7"/>
      <c r="BE530" s="7"/>
      <c r="BF530" s="7"/>
    </row>
    <row r="531" spans="1:58" x14ac:dyDescent="0.25">
      <c r="A531" s="22" t="s">
        <v>599</v>
      </c>
      <c r="B531" s="23">
        <v>75</v>
      </c>
      <c r="C531" s="22" t="s">
        <v>2040</v>
      </c>
      <c r="D531" s="22">
        <v>750803454</v>
      </c>
      <c r="E531" s="22">
        <v>750712184</v>
      </c>
      <c r="F531" s="22" t="s">
        <v>1504</v>
      </c>
      <c r="I531" s="1" t="s">
        <v>168</v>
      </c>
      <c r="J531" s="33">
        <v>80992</v>
      </c>
      <c r="K531" s="33">
        <f t="shared" si="281"/>
        <v>60824.999611681291</v>
      </c>
      <c r="L531" s="33">
        <v>1365</v>
      </c>
      <c r="M531" s="33">
        <f t="shared" si="282"/>
        <v>1</v>
      </c>
      <c r="N531" s="32">
        <v>0</v>
      </c>
      <c r="O531" s="33" t="s">
        <v>11</v>
      </c>
      <c r="P531" s="33" t="str">
        <f t="shared" si="258"/>
        <v/>
      </c>
      <c r="Q531" s="36">
        <f t="shared" si="259"/>
        <v>5.1697619047619057</v>
      </c>
      <c r="R531" s="6">
        <f t="shared" si="260"/>
        <v>6.4876395833333316</v>
      </c>
      <c r="S531" s="6">
        <f t="shared" si="261"/>
        <v>0</v>
      </c>
      <c r="T531" s="6">
        <f t="shared" si="283"/>
        <v>1.3178776785714259</v>
      </c>
      <c r="U531" s="6">
        <f t="shared" si="262"/>
        <v>6.4876395833333316</v>
      </c>
      <c r="V531" s="6">
        <f t="shared" si="263"/>
        <v>10.847142857142856</v>
      </c>
      <c r="W531" s="6">
        <f t="shared" si="264"/>
        <v>10.611744047619046</v>
      </c>
      <c r="X531" s="6">
        <f t="shared" si="265"/>
        <v>0</v>
      </c>
      <c r="Y531" s="6">
        <f t="shared" si="284"/>
        <v>-0.23539880952380976</v>
      </c>
      <c r="Z531" s="6">
        <f t="shared" si="266"/>
        <v>10.611744047619046</v>
      </c>
      <c r="AA531" s="4">
        <f t="shared" si="267"/>
        <v>1</v>
      </c>
      <c r="AB531" s="44">
        <f t="shared" si="268"/>
        <v>1</v>
      </c>
      <c r="AC531" s="6">
        <f t="shared" si="269"/>
        <v>0.125</v>
      </c>
      <c r="AD531" s="4">
        <f t="shared" si="285"/>
        <v>0</v>
      </c>
      <c r="AF531" s="4">
        <f t="shared" si="270"/>
        <v>0</v>
      </c>
      <c r="AG531" s="4">
        <f t="shared" si="271"/>
        <v>0</v>
      </c>
      <c r="AH531" s="4">
        <f t="shared" si="286"/>
        <v>0</v>
      </c>
      <c r="AI531" s="4">
        <f t="shared" si="272"/>
        <v>935693.15178571234</v>
      </c>
      <c r="AJ531" s="4">
        <f t="shared" si="273"/>
        <v>-69829.974010714359</v>
      </c>
      <c r="AK531" s="4">
        <f t="shared" si="274"/>
        <v>273849.59999999998</v>
      </c>
      <c r="AL531" s="4">
        <f t="shared" si="275"/>
        <v>42000</v>
      </c>
      <c r="AM531" s="4">
        <f t="shared" si="276"/>
        <v>8969.5249999999996</v>
      </c>
      <c r="AN531" s="4">
        <f t="shared" si="277"/>
        <v>16131.818181818182</v>
      </c>
      <c r="AO531" s="4">
        <f t="shared" si="278"/>
        <v>0</v>
      </c>
      <c r="AP531" s="4">
        <v>0</v>
      </c>
      <c r="AQ531" s="4">
        <v>0</v>
      </c>
      <c r="AR531" s="4">
        <f t="shared" si="279"/>
        <v>0</v>
      </c>
      <c r="AS531" s="4">
        <f t="shared" si="287"/>
        <v>1206814.120956816</v>
      </c>
      <c r="AT531" s="4">
        <v>7.0000000000000007E-2</v>
      </c>
      <c r="AU531" s="4">
        <f t="shared" si="288"/>
        <v>1291291.1094237932</v>
      </c>
      <c r="AV531" s="18">
        <f t="shared" si="289"/>
        <v>1</v>
      </c>
      <c r="AW531" s="105"/>
      <c r="AX531" s="103"/>
      <c r="AY531" s="107">
        <f t="shared" si="280"/>
        <v>1291291.1094237932</v>
      </c>
      <c r="AZ531" s="7"/>
      <c r="BA531" s="7"/>
      <c r="BB531" s="7"/>
      <c r="BC531" s="7"/>
      <c r="BD531" s="7"/>
      <c r="BE531" s="7"/>
      <c r="BF531" s="7"/>
    </row>
    <row r="532" spans="1:58" x14ac:dyDescent="0.25">
      <c r="A532" s="22" t="s">
        <v>599</v>
      </c>
      <c r="B532" s="23">
        <v>92</v>
      </c>
      <c r="C532" s="22" t="s">
        <v>2041</v>
      </c>
      <c r="D532" s="22">
        <v>920100013</v>
      </c>
      <c r="E532" s="22">
        <v>750712184</v>
      </c>
      <c r="F532" s="22" t="s">
        <v>1504</v>
      </c>
      <c r="I532" s="1" t="s">
        <v>168</v>
      </c>
      <c r="J532" s="33">
        <v>54406</v>
      </c>
      <c r="K532" s="33">
        <f t="shared" si="281"/>
        <v>40858.911113111571</v>
      </c>
      <c r="L532" s="33">
        <v>0</v>
      </c>
      <c r="M532" s="33">
        <f t="shared" si="282"/>
        <v>1</v>
      </c>
      <c r="N532" s="32">
        <v>0</v>
      </c>
      <c r="O532" s="33" t="s">
        <v>16</v>
      </c>
      <c r="P532" s="33" t="str">
        <f t="shared" si="258"/>
        <v/>
      </c>
      <c r="Q532" s="36">
        <f t="shared" si="259"/>
        <v>3.5872619047619052</v>
      </c>
      <c r="R532" s="6">
        <f t="shared" si="260"/>
        <v>0</v>
      </c>
      <c r="S532" s="6">
        <f t="shared" si="261"/>
        <v>0</v>
      </c>
      <c r="T532" s="6">
        <f t="shared" si="283"/>
        <v>0</v>
      </c>
      <c r="U532" s="6">
        <f t="shared" si="262"/>
        <v>3.5872619047619052</v>
      </c>
      <c r="V532" s="6">
        <f t="shared" si="263"/>
        <v>7.286517857142857</v>
      </c>
      <c r="W532" s="6">
        <f t="shared" si="264"/>
        <v>0</v>
      </c>
      <c r="X532" s="6">
        <f t="shared" si="265"/>
        <v>0</v>
      </c>
      <c r="Y532" s="6">
        <f t="shared" si="284"/>
        <v>0</v>
      </c>
      <c r="Z532" s="6">
        <f t="shared" si="266"/>
        <v>7.286517857142857</v>
      </c>
      <c r="AA532" s="4">
        <f t="shared" si="267"/>
        <v>0</v>
      </c>
      <c r="AB532" s="44">
        <f t="shared" si="268"/>
        <v>0</v>
      </c>
      <c r="AC532" s="6">
        <f t="shared" si="269"/>
        <v>0</v>
      </c>
      <c r="AD532" s="4">
        <f t="shared" si="285"/>
        <v>0</v>
      </c>
      <c r="AF532" s="4">
        <f t="shared" si="270"/>
        <v>0</v>
      </c>
      <c r="AG532" s="4">
        <f t="shared" si="271"/>
        <v>0</v>
      </c>
      <c r="AH532" s="4">
        <f t="shared" si="286"/>
        <v>0</v>
      </c>
      <c r="AI532" s="4">
        <f t="shared" si="272"/>
        <v>0</v>
      </c>
      <c r="AJ532" s="4">
        <f t="shared" si="273"/>
        <v>0</v>
      </c>
      <c r="AK532" s="4">
        <f t="shared" si="274"/>
        <v>0</v>
      </c>
      <c r="AL532" s="4">
        <f t="shared" si="275"/>
        <v>0</v>
      </c>
      <c r="AM532" s="4">
        <f t="shared" si="276"/>
        <v>0</v>
      </c>
      <c r="AN532" s="4">
        <f t="shared" si="277"/>
        <v>0</v>
      </c>
      <c r="AO532" s="4">
        <f t="shared" si="278"/>
        <v>0</v>
      </c>
      <c r="AP532" s="4">
        <v>0</v>
      </c>
      <c r="AQ532" s="4">
        <v>0</v>
      </c>
      <c r="AR532" s="4">
        <f t="shared" si="279"/>
        <v>0</v>
      </c>
      <c r="AS532" s="4">
        <f t="shared" si="287"/>
        <v>0</v>
      </c>
      <c r="AT532" s="4">
        <v>7.0000000000000007E-2</v>
      </c>
      <c r="AU532" s="4">
        <f t="shared" si="288"/>
        <v>0</v>
      </c>
      <c r="AV532" s="18">
        <f t="shared" si="289"/>
        <v>0</v>
      </c>
      <c r="AW532" s="105"/>
      <c r="AX532" s="103"/>
      <c r="AY532" s="107">
        <f t="shared" si="280"/>
        <v>0</v>
      </c>
      <c r="AZ532" s="7"/>
      <c r="BA532" s="7"/>
      <c r="BB532" s="7"/>
      <c r="BC532" s="7"/>
      <c r="BD532" s="7"/>
      <c r="BE532" s="7"/>
      <c r="BF532" s="7"/>
    </row>
    <row r="533" spans="1:58" x14ac:dyDescent="0.25">
      <c r="A533" s="22" t="s">
        <v>599</v>
      </c>
      <c r="B533" s="23">
        <v>92</v>
      </c>
      <c r="C533" s="22" t="s">
        <v>2042</v>
      </c>
      <c r="D533" s="22">
        <v>920100021</v>
      </c>
      <c r="E533" s="22">
        <v>750712184</v>
      </c>
      <c r="F533" s="22" t="s">
        <v>1504</v>
      </c>
      <c r="I533" s="1" t="s">
        <v>168</v>
      </c>
      <c r="J533" s="33">
        <v>53206</v>
      </c>
      <c r="K533" s="33">
        <f t="shared" si="281"/>
        <v>39957.711000334784</v>
      </c>
      <c r="L533" s="33">
        <v>1589</v>
      </c>
      <c r="M533" s="33">
        <f t="shared" si="282"/>
        <v>1</v>
      </c>
      <c r="N533" s="32">
        <v>0</v>
      </c>
      <c r="O533" s="33" t="s">
        <v>11</v>
      </c>
      <c r="P533" s="33" t="str">
        <f t="shared" si="258"/>
        <v/>
      </c>
      <c r="Q533" s="36">
        <f t="shared" si="259"/>
        <v>3.515833333333334</v>
      </c>
      <c r="R533" s="6">
        <f t="shared" si="260"/>
        <v>4.8112293452380941</v>
      </c>
      <c r="S533" s="6">
        <f t="shared" si="261"/>
        <v>0</v>
      </c>
      <c r="T533" s="6">
        <f t="shared" si="283"/>
        <v>1.2953960119047601</v>
      </c>
      <c r="U533" s="6">
        <f t="shared" si="262"/>
        <v>4.8112293452380941</v>
      </c>
      <c r="V533" s="6">
        <f t="shared" si="263"/>
        <v>7.1258035714285715</v>
      </c>
      <c r="W533" s="6">
        <f t="shared" si="264"/>
        <v>7.6359464285714278</v>
      </c>
      <c r="X533" s="6">
        <f t="shared" si="265"/>
        <v>0</v>
      </c>
      <c r="Y533" s="6">
        <f t="shared" si="284"/>
        <v>0.51014285714285634</v>
      </c>
      <c r="Z533" s="6">
        <f t="shared" si="266"/>
        <v>7.6359464285714278</v>
      </c>
      <c r="AA533" s="4">
        <f t="shared" si="267"/>
        <v>1</v>
      </c>
      <c r="AB533" s="44">
        <f t="shared" si="268"/>
        <v>1</v>
      </c>
      <c r="AC533" s="6">
        <f t="shared" si="269"/>
        <v>0.125</v>
      </c>
      <c r="AD533" s="4">
        <f t="shared" si="285"/>
        <v>0</v>
      </c>
      <c r="AF533" s="4">
        <f t="shared" si="270"/>
        <v>0</v>
      </c>
      <c r="AG533" s="4">
        <f t="shared" si="271"/>
        <v>0</v>
      </c>
      <c r="AH533" s="4">
        <f t="shared" si="286"/>
        <v>0</v>
      </c>
      <c r="AI533" s="4">
        <f t="shared" si="272"/>
        <v>919731.16845237964</v>
      </c>
      <c r="AJ533" s="4">
        <f t="shared" si="273"/>
        <v>151331.5319142855</v>
      </c>
      <c r="AK533" s="4">
        <f t="shared" si="274"/>
        <v>273849.59999999998</v>
      </c>
      <c r="AL533" s="4">
        <f t="shared" si="275"/>
        <v>42000</v>
      </c>
      <c r="AM533" s="4">
        <f t="shared" si="276"/>
        <v>8969.5249999999996</v>
      </c>
      <c r="AN533" s="4">
        <f t="shared" si="277"/>
        <v>18779.090909090908</v>
      </c>
      <c r="AO533" s="4">
        <f t="shared" si="278"/>
        <v>0</v>
      </c>
      <c r="AP533" s="4">
        <v>0</v>
      </c>
      <c r="AQ533" s="4">
        <v>0</v>
      </c>
      <c r="AR533" s="4">
        <f t="shared" si="279"/>
        <v>0</v>
      </c>
      <c r="AS533" s="4">
        <f t="shared" si="287"/>
        <v>1414660.916275756</v>
      </c>
      <c r="AT533" s="4">
        <v>7.0000000000000007E-2</v>
      </c>
      <c r="AU533" s="4">
        <f t="shared" si="288"/>
        <v>1513687.180415059</v>
      </c>
      <c r="AV533" s="18">
        <f t="shared" si="289"/>
        <v>1</v>
      </c>
      <c r="AW533" s="105"/>
      <c r="AX533" s="103"/>
      <c r="AY533" s="107">
        <f t="shared" si="280"/>
        <v>1513687.180415059</v>
      </c>
      <c r="AZ533" s="7"/>
      <c r="BA533" s="7"/>
      <c r="BB533" s="7"/>
      <c r="BC533" s="7"/>
      <c r="BD533" s="7"/>
      <c r="BE533" s="7"/>
      <c r="BF533" s="7"/>
    </row>
    <row r="534" spans="1:58" x14ac:dyDescent="0.25">
      <c r="A534" s="22" t="s">
        <v>599</v>
      </c>
      <c r="B534" s="23">
        <v>92</v>
      </c>
      <c r="C534" s="22" t="s">
        <v>2043</v>
      </c>
      <c r="D534" s="22">
        <v>920100039</v>
      </c>
      <c r="E534" s="22">
        <v>750712184</v>
      </c>
      <c r="F534" s="22" t="s">
        <v>1504</v>
      </c>
      <c r="I534" s="1" t="s">
        <v>168</v>
      </c>
      <c r="J534" s="33">
        <v>28676</v>
      </c>
      <c r="K534" s="33">
        <f t="shared" si="281"/>
        <v>21535.678694989292</v>
      </c>
      <c r="L534" s="33">
        <v>4107</v>
      </c>
      <c r="M534" s="33">
        <f t="shared" si="282"/>
        <v>1</v>
      </c>
      <c r="N534" s="32">
        <v>0</v>
      </c>
      <c r="O534" s="33" t="s">
        <v>11</v>
      </c>
      <c r="P534" s="33" t="str">
        <f t="shared" si="258"/>
        <v/>
      </c>
      <c r="Q534" s="36">
        <f t="shared" si="259"/>
        <v>2.0557142857142856</v>
      </c>
      <c r="R534" s="6">
        <f t="shared" si="260"/>
        <v>4.2976189880952385</v>
      </c>
      <c r="S534" s="6">
        <f t="shared" si="261"/>
        <v>0</v>
      </c>
      <c r="T534" s="6">
        <f t="shared" si="283"/>
        <v>2.2419047023809529</v>
      </c>
      <c r="U534" s="6">
        <f t="shared" si="262"/>
        <v>4.2976189880952385</v>
      </c>
      <c r="V534" s="6">
        <f t="shared" si="263"/>
        <v>3.8405357142857137</v>
      </c>
      <c r="W534" s="6">
        <f t="shared" si="264"/>
        <v>6.7352321428571411</v>
      </c>
      <c r="X534" s="6">
        <f t="shared" si="265"/>
        <v>0</v>
      </c>
      <c r="Y534" s="6">
        <f t="shared" si="284"/>
        <v>2.8946964285714274</v>
      </c>
      <c r="Z534" s="6">
        <f t="shared" si="266"/>
        <v>6.7352321428571411</v>
      </c>
      <c r="AA534" s="4">
        <f t="shared" si="267"/>
        <v>2.333333333333333</v>
      </c>
      <c r="AB534" s="44">
        <f t="shared" si="268"/>
        <v>3</v>
      </c>
      <c r="AC534" s="6">
        <f t="shared" si="269"/>
        <v>0.29166666666666663</v>
      </c>
      <c r="AD534" s="4">
        <f t="shared" si="285"/>
        <v>1</v>
      </c>
      <c r="AF534" s="4">
        <f t="shared" si="270"/>
        <v>0</v>
      </c>
      <c r="AG534" s="4">
        <f t="shared" si="271"/>
        <v>0</v>
      </c>
      <c r="AH534" s="4">
        <f t="shared" si="286"/>
        <v>0</v>
      </c>
      <c r="AI534" s="4">
        <f t="shared" si="272"/>
        <v>1591752.3386904765</v>
      </c>
      <c r="AJ534" s="4">
        <f t="shared" si="273"/>
        <v>858698.37993214256</v>
      </c>
      <c r="AK534" s="4">
        <f t="shared" si="274"/>
        <v>638982.39999999991</v>
      </c>
      <c r="AL534" s="4">
        <f t="shared" si="275"/>
        <v>126000</v>
      </c>
      <c r="AM534" s="4">
        <f t="shared" si="276"/>
        <v>20928.891666666663</v>
      </c>
      <c r="AN534" s="4">
        <f t="shared" si="277"/>
        <v>48537.272727272728</v>
      </c>
      <c r="AO534" s="4">
        <f t="shared" si="278"/>
        <v>286011.47999999992</v>
      </c>
      <c r="AP534" s="4">
        <v>0</v>
      </c>
      <c r="AQ534" s="4">
        <v>0</v>
      </c>
      <c r="AR534" s="4">
        <f t="shared" si="279"/>
        <v>506711.40755933448</v>
      </c>
      <c r="AS534" s="4">
        <f t="shared" si="287"/>
        <v>4077622.170575893</v>
      </c>
      <c r="AT534" s="4">
        <v>7.0000000000000007E-2</v>
      </c>
      <c r="AU534" s="4">
        <f t="shared" si="288"/>
        <v>4363055.7225162061</v>
      </c>
      <c r="AV534" s="18">
        <f t="shared" si="289"/>
        <v>1</v>
      </c>
      <c r="AW534" s="105"/>
      <c r="AX534" s="103"/>
      <c r="AY534" s="107">
        <f t="shared" si="280"/>
        <v>4363055.7225162061</v>
      </c>
      <c r="AZ534" s="7"/>
      <c r="BA534" s="7"/>
      <c r="BB534" s="7"/>
      <c r="BC534" s="7"/>
      <c r="BD534" s="7"/>
      <c r="BE534" s="7"/>
      <c r="BF534" s="7"/>
    </row>
    <row r="535" spans="1:58" x14ac:dyDescent="0.25">
      <c r="A535" s="22" t="s">
        <v>599</v>
      </c>
      <c r="B535" s="23">
        <v>92</v>
      </c>
      <c r="C535" s="22" t="s">
        <v>2044</v>
      </c>
      <c r="D535" s="22">
        <v>920100047</v>
      </c>
      <c r="E535" s="22">
        <v>750712184</v>
      </c>
      <c r="F535" s="22" t="s">
        <v>1504</v>
      </c>
      <c r="I535" s="1" t="s">
        <v>168</v>
      </c>
      <c r="J535" s="33">
        <v>55656</v>
      </c>
      <c r="K535" s="33">
        <f t="shared" si="281"/>
        <v>41797.661230587393</v>
      </c>
      <c r="L535" s="33">
        <v>0</v>
      </c>
      <c r="M535" s="33">
        <f t="shared" si="282"/>
        <v>1</v>
      </c>
      <c r="N535" s="32">
        <v>0</v>
      </c>
      <c r="O535" s="33" t="s">
        <v>16</v>
      </c>
      <c r="P535" s="33" t="str">
        <f t="shared" si="258"/>
        <v/>
      </c>
      <c r="Q535" s="36">
        <f t="shared" si="259"/>
        <v>3.6616666666666671</v>
      </c>
      <c r="R535" s="6">
        <f t="shared" si="260"/>
        <v>0</v>
      </c>
      <c r="S535" s="6">
        <f t="shared" si="261"/>
        <v>0</v>
      </c>
      <c r="T535" s="6">
        <f t="shared" si="283"/>
        <v>0</v>
      </c>
      <c r="U535" s="6">
        <f t="shared" si="262"/>
        <v>3.6616666666666671</v>
      </c>
      <c r="V535" s="6">
        <f t="shared" si="263"/>
        <v>7.4539285714285715</v>
      </c>
      <c r="W535" s="6">
        <f t="shared" si="264"/>
        <v>0</v>
      </c>
      <c r="X535" s="6">
        <f t="shared" si="265"/>
        <v>0</v>
      </c>
      <c r="Y535" s="6">
        <f t="shared" si="284"/>
        <v>0</v>
      </c>
      <c r="Z535" s="6">
        <f t="shared" si="266"/>
        <v>7.4539285714285715</v>
      </c>
      <c r="AA535" s="4">
        <f t="shared" si="267"/>
        <v>0</v>
      </c>
      <c r="AB535" s="44">
        <f t="shared" si="268"/>
        <v>0</v>
      </c>
      <c r="AC535" s="6">
        <f t="shared" si="269"/>
        <v>0</v>
      </c>
      <c r="AD535" s="4">
        <f t="shared" si="285"/>
        <v>0</v>
      </c>
      <c r="AF535" s="4">
        <f t="shared" si="270"/>
        <v>0</v>
      </c>
      <c r="AG535" s="4">
        <f t="shared" si="271"/>
        <v>0</v>
      </c>
      <c r="AH535" s="4">
        <f t="shared" si="286"/>
        <v>0</v>
      </c>
      <c r="AI535" s="4">
        <f t="shared" si="272"/>
        <v>0</v>
      </c>
      <c r="AJ535" s="4">
        <f t="shared" si="273"/>
        <v>0</v>
      </c>
      <c r="AK535" s="4">
        <f t="shared" si="274"/>
        <v>0</v>
      </c>
      <c r="AL535" s="4">
        <f t="shared" si="275"/>
        <v>0</v>
      </c>
      <c r="AM535" s="4">
        <f t="shared" si="276"/>
        <v>0</v>
      </c>
      <c r="AN535" s="4">
        <f t="shared" si="277"/>
        <v>0</v>
      </c>
      <c r="AO535" s="4">
        <f t="shared" si="278"/>
        <v>0</v>
      </c>
      <c r="AP535" s="4">
        <v>0</v>
      </c>
      <c r="AQ535" s="4">
        <v>0</v>
      </c>
      <c r="AR535" s="4">
        <f t="shared" si="279"/>
        <v>0</v>
      </c>
      <c r="AS535" s="4">
        <f t="shared" si="287"/>
        <v>0</v>
      </c>
      <c r="AT535" s="4">
        <v>7.0000000000000007E-2</v>
      </c>
      <c r="AU535" s="4">
        <f t="shared" si="288"/>
        <v>0</v>
      </c>
      <c r="AV535" s="18">
        <f t="shared" si="289"/>
        <v>0</v>
      </c>
      <c r="AW535" s="105"/>
      <c r="AX535" s="103"/>
      <c r="AY535" s="107">
        <f t="shared" si="280"/>
        <v>0</v>
      </c>
      <c r="AZ535" s="7"/>
      <c r="BA535" s="7"/>
      <c r="BB535" s="7"/>
      <c r="BC535" s="7"/>
      <c r="BD535" s="7"/>
      <c r="BE535" s="7"/>
      <c r="BF535" s="7"/>
    </row>
    <row r="536" spans="1:58" x14ac:dyDescent="0.25">
      <c r="A536" s="22" t="s">
        <v>599</v>
      </c>
      <c r="B536" s="23">
        <v>92</v>
      </c>
      <c r="C536" s="22" t="s">
        <v>2045</v>
      </c>
      <c r="D536" s="22">
        <v>920100054</v>
      </c>
      <c r="E536" s="22">
        <v>750712184</v>
      </c>
      <c r="F536" s="22" t="s">
        <v>1504</v>
      </c>
      <c r="I536" s="1" t="s">
        <v>168</v>
      </c>
      <c r="J536" s="33">
        <v>0</v>
      </c>
      <c r="K536" s="33">
        <f t="shared" si="281"/>
        <v>0</v>
      </c>
      <c r="L536" s="33">
        <v>5756</v>
      </c>
      <c r="M536" s="33">
        <f t="shared" si="282"/>
        <v>1</v>
      </c>
      <c r="N536" s="32">
        <v>0</v>
      </c>
      <c r="O536" s="33" t="s">
        <v>10</v>
      </c>
      <c r="P536" s="33" t="str">
        <f t="shared" si="258"/>
        <v/>
      </c>
      <c r="Q536" s="36">
        <f t="shared" si="259"/>
        <v>0</v>
      </c>
      <c r="R536" s="6">
        <f t="shared" si="260"/>
        <v>0</v>
      </c>
      <c r="S536" s="6">
        <f t="shared" si="261"/>
        <v>3</v>
      </c>
      <c r="T536" s="6">
        <f t="shared" si="283"/>
        <v>3</v>
      </c>
      <c r="U536" s="6">
        <f t="shared" si="262"/>
        <v>3</v>
      </c>
      <c r="V536" s="6">
        <f t="shared" si="263"/>
        <v>0</v>
      </c>
      <c r="W536" s="6">
        <f t="shared" si="264"/>
        <v>0</v>
      </c>
      <c r="X536" s="6">
        <f t="shared" si="265"/>
        <v>3</v>
      </c>
      <c r="Y536" s="6">
        <f t="shared" si="284"/>
        <v>3</v>
      </c>
      <c r="Z536" s="6">
        <f t="shared" si="266"/>
        <v>3</v>
      </c>
      <c r="AA536" s="4">
        <f t="shared" si="267"/>
        <v>3</v>
      </c>
      <c r="AB536" s="44">
        <f t="shared" si="268"/>
        <v>3</v>
      </c>
      <c r="AC536" s="6">
        <f t="shared" si="269"/>
        <v>0.375</v>
      </c>
      <c r="AD536" s="4">
        <f t="shared" si="285"/>
        <v>1</v>
      </c>
      <c r="AF536" s="4">
        <f t="shared" si="270"/>
        <v>0</v>
      </c>
      <c r="AG536" s="4">
        <f t="shared" si="271"/>
        <v>0</v>
      </c>
      <c r="AH536" s="4">
        <f t="shared" si="286"/>
        <v>0</v>
      </c>
      <c r="AI536" s="4">
        <f t="shared" si="272"/>
        <v>2130000</v>
      </c>
      <c r="AJ536" s="4">
        <f t="shared" si="273"/>
        <v>889936.20000000007</v>
      </c>
      <c r="AK536" s="4">
        <f t="shared" si="274"/>
        <v>821548.79999999993</v>
      </c>
      <c r="AL536" s="4">
        <f t="shared" si="275"/>
        <v>126000</v>
      </c>
      <c r="AM536" s="4">
        <f t="shared" si="276"/>
        <v>26908.574999999997</v>
      </c>
      <c r="AN536" s="4">
        <f t="shared" si="277"/>
        <v>68025.454545454544</v>
      </c>
      <c r="AO536" s="4">
        <f t="shared" si="278"/>
        <v>400847.83999999991</v>
      </c>
      <c r="AP536" s="4">
        <v>0</v>
      </c>
      <c r="AQ536" s="4">
        <v>0</v>
      </c>
      <c r="AR536" s="4">
        <f t="shared" si="279"/>
        <v>710160.91110580217</v>
      </c>
      <c r="AS536" s="4">
        <f t="shared" si="287"/>
        <v>5173427.7806512574</v>
      </c>
      <c r="AT536" s="4">
        <v>7.0000000000000007E-2</v>
      </c>
      <c r="AU536" s="4">
        <f t="shared" si="288"/>
        <v>5535567.7252968457</v>
      </c>
      <c r="AV536" s="18">
        <f t="shared" si="289"/>
        <v>1</v>
      </c>
      <c r="AW536" s="105"/>
      <c r="AX536" s="103"/>
      <c r="AY536" s="107">
        <f t="shared" si="280"/>
        <v>5535567.7252968457</v>
      </c>
      <c r="AZ536" s="7"/>
      <c r="BA536" s="7"/>
      <c r="BB536" s="7"/>
      <c r="BC536" s="7"/>
      <c r="BD536" s="7"/>
      <c r="BE536" s="7"/>
      <c r="BF536" s="7"/>
    </row>
    <row r="537" spans="1:58" x14ac:dyDescent="0.25">
      <c r="A537" s="22" t="s">
        <v>599</v>
      </c>
      <c r="B537" s="23">
        <v>93</v>
      </c>
      <c r="C537" s="22" t="s">
        <v>2046</v>
      </c>
      <c r="D537" s="22">
        <v>930100037</v>
      </c>
      <c r="E537" s="22">
        <v>750712184</v>
      </c>
      <c r="F537" s="22" t="s">
        <v>1504</v>
      </c>
      <c r="I537" s="1" t="s">
        <v>168</v>
      </c>
      <c r="J537" s="33">
        <v>39519</v>
      </c>
      <c r="K537" s="33">
        <f t="shared" si="281"/>
        <v>29678.772714021547</v>
      </c>
      <c r="L537" s="33">
        <v>7129</v>
      </c>
      <c r="M537" s="33">
        <f t="shared" si="282"/>
        <v>1</v>
      </c>
      <c r="N537" s="32">
        <v>0</v>
      </c>
      <c r="O537" s="33" t="s">
        <v>11</v>
      </c>
      <c r="P537" s="33" t="str">
        <f t="shared" si="258"/>
        <v/>
      </c>
      <c r="Q537" s="36">
        <f t="shared" si="259"/>
        <v>2.7011309523809524</v>
      </c>
      <c r="R537" s="6">
        <f t="shared" si="260"/>
        <v>6.2468418452380963</v>
      </c>
      <c r="S537" s="6">
        <f t="shared" si="261"/>
        <v>0</v>
      </c>
      <c r="T537" s="6">
        <f t="shared" si="283"/>
        <v>3.5457108928571439</v>
      </c>
      <c r="U537" s="6">
        <f t="shared" si="262"/>
        <v>6.2468418452380963</v>
      </c>
      <c r="V537" s="6">
        <f t="shared" si="263"/>
        <v>5.2927232142857141</v>
      </c>
      <c r="W537" s="6">
        <f t="shared" si="264"/>
        <v>10.210035714285715</v>
      </c>
      <c r="X537" s="6">
        <f t="shared" si="265"/>
        <v>0</v>
      </c>
      <c r="Y537" s="6">
        <f t="shared" si="284"/>
        <v>4.9173125000000004</v>
      </c>
      <c r="Z537" s="6">
        <f t="shared" si="266"/>
        <v>10.210035714285715</v>
      </c>
      <c r="AA537" s="4">
        <f t="shared" si="267"/>
        <v>3.6666666666666665</v>
      </c>
      <c r="AB537" s="44">
        <f t="shared" si="268"/>
        <v>4</v>
      </c>
      <c r="AC537" s="6">
        <f t="shared" si="269"/>
        <v>0.45833333333333331</v>
      </c>
      <c r="AD537" s="4">
        <f t="shared" si="285"/>
        <v>1</v>
      </c>
      <c r="AF537" s="4">
        <f t="shared" si="270"/>
        <v>0</v>
      </c>
      <c r="AG537" s="4">
        <f t="shared" si="271"/>
        <v>0</v>
      </c>
      <c r="AH537" s="4">
        <f t="shared" si="286"/>
        <v>0</v>
      </c>
      <c r="AI537" s="4">
        <f t="shared" si="272"/>
        <v>2517454.7339285724</v>
      </c>
      <c r="AJ537" s="4">
        <f t="shared" si="273"/>
        <v>1458698.1334875003</v>
      </c>
      <c r="AK537" s="4">
        <f t="shared" si="274"/>
        <v>1004115.1999999998</v>
      </c>
      <c r="AL537" s="4">
        <f t="shared" si="275"/>
        <v>168000</v>
      </c>
      <c r="AM537" s="4">
        <f t="shared" si="276"/>
        <v>32888.258333333331</v>
      </c>
      <c r="AN537" s="4">
        <f t="shared" si="277"/>
        <v>84251.818181818177</v>
      </c>
      <c r="AO537" s="4">
        <f t="shared" si="278"/>
        <v>496463.55999999988</v>
      </c>
      <c r="AP537" s="4">
        <v>0</v>
      </c>
      <c r="AQ537" s="4">
        <v>0</v>
      </c>
      <c r="AR537" s="4">
        <f t="shared" si="279"/>
        <v>879558.22364024725</v>
      </c>
      <c r="AS537" s="4">
        <f t="shared" si="287"/>
        <v>6641429.9275714718</v>
      </c>
      <c r="AT537" s="4">
        <v>7.0000000000000007E-2</v>
      </c>
      <c r="AU537" s="4">
        <f t="shared" si="288"/>
        <v>7106330.0225014752</v>
      </c>
      <c r="AV537" s="18">
        <f t="shared" si="289"/>
        <v>1</v>
      </c>
      <c r="AW537" s="105"/>
      <c r="AX537" s="103"/>
      <c r="AY537" s="107">
        <f t="shared" si="280"/>
        <v>7106330.0225014752</v>
      </c>
      <c r="AZ537" s="7"/>
      <c r="BA537" s="7"/>
      <c r="BB537" s="7"/>
      <c r="BC537" s="7"/>
      <c r="BD537" s="7"/>
      <c r="BE537" s="7"/>
      <c r="BF537" s="7"/>
    </row>
    <row r="538" spans="1:58" x14ac:dyDescent="0.25">
      <c r="A538" s="22" t="s">
        <v>599</v>
      </c>
      <c r="B538" s="23">
        <v>93</v>
      </c>
      <c r="C538" s="22" t="s">
        <v>2047</v>
      </c>
      <c r="D538" s="22">
        <v>930100045</v>
      </c>
      <c r="E538" s="22">
        <v>750712184</v>
      </c>
      <c r="F538" s="22" t="s">
        <v>1504</v>
      </c>
      <c r="I538" s="1" t="s">
        <v>168</v>
      </c>
      <c r="J538" s="33">
        <v>57779</v>
      </c>
      <c r="K538" s="33">
        <f t="shared" si="281"/>
        <v>43392.034430108324</v>
      </c>
      <c r="L538" s="33">
        <v>0</v>
      </c>
      <c r="M538" s="33">
        <f t="shared" si="282"/>
        <v>1</v>
      </c>
      <c r="N538" s="32">
        <v>0</v>
      </c>
      <c r="O538" s="33" t="s">
        <v>16</v>
      </c>
      <c r="P538" s="33" t="str">
        <f t="shared" si="258"/>
        <v/>
      </c>
      <c r="Q538" s="36">
        <f t="shared" si="259"/>
        <v>3.7880357142857144</v>
      </c>
      <c r="R538" s="6">
        <f t="shared" si="260"/>
        <v>0</v>
      </c>
      <c r="S538" s="6">
        <f t="shared" si="261"/>
        <v>0</v>
      </c>
      <c r="T538" s="6">
        <f t="shared" si="283"/>
        <v>0</v>
      </c>
      <c r="U538" s="6">
        <f t="shared" si="262"/>
        <v>3.7880357142857144</v>
      </c>
      <c r="V538" s="6">
        <f t="shared" si="263"/>
        <v>7.7382589285714278</v>
      </c>
      <c r="W538" s="6">
        <f t="shared" si="264"/>
        <v>0</v>
      </c>
      <c r="X538" s="6">
        <f t="shared" si="265"/>
        <v>0</v>
      </c>
      <c r="Y538" s="6">
        <f t="shared" si="284"/>
        <v>0</v>
      </c>
      <c r="Z538" s="6">
        <f t="shared" si="266"/>
        <v>7.7382589285714278</v>
      </c>
      <c r="AA538" s="4">
        <f t="shared" si="267"/>
        <v>0</v>
      </c>
      <c r="AB538" s="44">
        <f t="shared" si="268"/>
        <v>0</v>
      </c>
      <c r="AC538" s="6">
        <f t="shared" si="269"/>
        <v>0</v>
      </c>
      <c r="AD538" s="4">
        <f t="shared" si="285"/>
        <v>0</v>
      </c>
      <c r="AF538" s="4">
        <f t="shared" si="270"/>
        <v>0</v>
      </c>
      <c r="AG538" s="4">
        <f t="shared" si="271"/>
        <v>0</v>
      </c>
      <c r="AH538" s="4">
        <f t="shared" si="286"/>
        <v>0</v>
      </c>
      <c r="AI538" s="4">
        <f t="shared" si="272"/>
        <v>0</v>
      </c>
      <c r="AJ538" s="4">
        <f t="shared" si="273"/>
        <v>0</v>
      </c>
      <c r="AK538" s="4">
        <f t="shared" si="274"/>
        <v>0</v>
      </c>
      <c r="AL538" s="4">
        <f t="shared" si="275"/>
        <v>0</v>
      </c>
      <c r="AM538" s="4">
        <f t="shared" si="276"/>
        <v>0</v>
      </c>
      <c r="AN538" s="4">
        <f t="shared" si="277"/>
        <v>0</v>
      </c>
      <c r="AO538" s="4">
        <f t="shared" si="278"/>
        <v>0</v>
      </c>
      <c r="AP538" s="4">
        <v>0</v>
      </c>
      <c r="AQ538" s="4">
        <v>0</v>
      </c>
      <c r="AR538" s="4">
        <f t="shared" si="279"/>
        <v>0</v>
      </c>
      <c r="AS538" s="4">
        <f t="shared" si="287"/>
        <v>0</v>
      </c>
      <c r="AT538" s="4">
        <v>7.0000000000000007E-2</v>
      </c>
      <c r="AU538" s="4">
        <f t="shared" si="288"/>
        <v>0</v>
      </c>
      <c r="AV538" s="18">
        <f t="shared" si="289"/>
        <v>0</v>
      </c>
      <c r="AW538" s="105"/>
      <c r="AX538" s="103"/>
      <c r="AY538" s="107">
        <f t="shared" si="280"/>
        <v>0</v>
      </c>
      <c r="AZ538" s="7"/>
      <c r="BA538" s="7"/>
      <c r="BB538" s="7"/>
      <c r="BC538" s="7"/>
      <c r="BD538" s="7"/>
      <c r="BE538" s="7"/>
      <c r="BF538" s="7"/>
    </row>
    <row r="539" spans="1:58" x14ac:dyDescent="0.25">
      <c r="A539" s="22" t="s">
        <v>599</v>
      </c>
      <c r="B539" s="23">
        <v>94</v>
      </c>
      <c r="C539" s="22" t="s">
        <v>2048</v>
      </c>
      <c r="D539" s="22">
        <v>940100027</v>
      </c>
      <c r="E539" s="22">
        <v>750712184</v>
      </c>
      <c r="F539" s="22" t="s">
        <v>1504</v>
      </c>
      <c r="I539" s="1" t="s">
        <v>168</v>
      </c>
      <c r="J539" s="33">
        <v>46051</v>
      </c>
      <c r="K539" s="33">
        <f t="shared" si="281"/>
        <v>34584.305327903188</v>
      </c>
      <c r="L539" s="33">
        <v>7402</v>
      </c>
      <c r="M539" s="33">
        <f t="shared" si="282"/>
        <v>1</v>
      </c>
      <c r="N539" s="32">
        <v>0</v>
      </c>
      <c r="O539" s="33" t="s">
        <v>11</v>
      </c>
      <c r="P539" s="33" t="str">
        <f t="shared" si="258"/>
        <v/>
      </c>
      <c r="Q539" s="36">
        <f t="shared" si="259"/>
        <v>3.0899404761904763</v>
      </c>
      <c r="R539" s="6">
        <f t="shared" si="260"/>
        <v>6.7765692857142854</v>
      </c>
      <c r="S539" s="6">
        <f t="shared" si="261"/>
        <v>0</v>
      </c>
      <c r="T539" s="6">
        <f t="shared" si="283"/>
        <v>3.6866288095238091</v>
      </c>
      <c r="U539" s="6">
        <f t="shared" si="262"/>
        <v>6.7765692857142854</v>
      </c>
      <c r="V539" s="6">
        <f t="shared" si="263"/>
        <v>6.167544642857143</v>
      </c>
      <c r="W539" s="6">
        <f t="shared" si="264"/>
        <v>11.151898809523809</v>
      </c>
      <c r="X539" s="6">
        <f t="shared" si="265"/>
        <v>0</v>
      </c>
      <c r="Y539" s="6">
        <f t="shared" si="284"/>
        <v>4.984354166666666</v>
      </c>
      <c r="Z539" s="6">
        <f t="shared" si="266"/>
        <v>11.151898809523809</v>
      </c>
      <c r="AA539" s="4">
        <f t="shared" si="267"/>
        <v>3.6666666666666665</v>
      </c>
      <c r="AB539" s="44">
        <f t="shared" si="268"/>
        <v>4</v>
      </c>
      <c r="AC539" s="6">
        <f t="shared" si="269"/>
        <v>0.45833333333333331</v>
      </c>
      <c r="AD539" s="4">
        <f t="shared" si="285"/>
        <v>1</v>
      </c>
      <c r="AF539" s="4">
        <f t="shared" si="270"/>
        <v>0</v>
      </c>
      <c r="AG539" s="4">
        <f t="shared" si="271"/>
        <v>0</v>
      </c>
      <c r="AH539" s="4">
        <f t="shared" si="286"/>
        <v>0</v>
      </c>
      <c r="AI539" s="4">
        <f t="shared" si="272"/>
        <v>2617506.4547619047</v>
      </c>
      <c r="AJ539" s="4">
        <f t="shared" si="273"/>
        <v>1478585.7355124999</v>
      </c>
      <c r="AK539" s="4">
        <f t="shared" si="274"/>
        <v>1004115.1999999998</v>
      </c>
      <c r="AL539" s="4">
        <f t="shared" si="275"/>
        <v>168000</v>
      </c>
      <c r="AM539" s="4">
        <f t="shared" si="276"/>
        <v>32888.258333333331</v>
      </c>
      <c r="AN539" s="4">
        <f t="shared" si="277"/>
        <v>87478.181818181823</v>
      </c>
      <c r="AO539" s="4">
        <f t="shared" si="278"/>
        <v>515475.27999999991</v>
      </c>
      <c r="AP539" s="4">
        <v>0</v>
      </c>
      <c r="AQ539" s="4">
        <v>0</v>
      </c>
      <c r="AR539" s="4">
        <f t="shared" si="279"/>
        <v>913240.28214126953</v>
      </c>
      <c r="AS539" s="4">
        <f t="shared" si="287"/>
        <v>6817289.3925671894</v>
      </c>
      <c r="AT539" s="4">
        <v>7.0000000000000007E-2</v>
      </c>
      <c r="AU539" s="4">
        <f t="shared" si="288"/>
        <v>7294499.6500468934</v>
      </c>
      <c r="AV539" s="18">
        <f t="shared" si="289"/>
        <v>1</v>
      </c>
      <c r="AW539" s="105"/>
      <c r="AX539" s="103"/>
      <c r="AY539" s="107">
        <f t="shared" si="280"/>
        <v>7294499.6500468934</v>
      </c>
      <c r="AZ539" s="7"/>
      <c r="BA539" s="7"/>
      <c r="BB539" s="7"/>
      <c r="BC539" s="7"/>
      <c r="BD539" s="7"/>
      <c r="BE539" s="7"/>
      <c r="BF539" s="7"/>
    </row>
    <row r="540" spans="1:58" x14ac:dyDescent="0.25">
      <c r="A540" s="22" t="s">
        <v>599</v>
      </c>
      <c r="B540" s="23">
        <v>94</v>
      </c>
      <c r="C540" s="22" t="s">
        <v>2049</v>
      </c>
      <c r="D540" s="22">
        <v>940100043</v>
      </c>
      <c r="E540" s="22">
        <v>750712184</v>
      </c>
      <c r="F540" s="22" t="s">
        <v>1504</v>
      </c>
      <c r="I540" s="1" t="s">
        <v>168</v>
      </c>
      <c r="J540" s="33">
        <v>82418</v>
      </c>
      <c r="K540" s="33">
        <f t="shared" si="281"/>
        <v>61895.925745697707</v>
      </c>
      <c r="L540" s="33">
        <v>0</v>
      </c>
      <c r="M540" s="33">
        <f t="shared" si="282"/>
        <v>1</v>
      </c>
      <c r="N540" s="32">
        <v>0</v>
      </c>
      <c r="O540" s="33" t="s">
        <v>16</v>
      </c>
      <c r="P540" s="33" t="str">
        <f t="shared" si="258"/>
        <v/>
      </c>
      <c r="Q540" s="36">
        <f t="shared" si="259"/>
        <v>5.2546428571428576</v>
      </c>
      <c r="R540" s="6">
        <f t="shared" si="260"/>
        <v>0</v>
      </c>
      <c r="S540" s="6">
        <f t="shared" si="261"/>
        <v>0</v>
      </c>
      <c r="T540" s="6">
        <f t="shared" si="283"/>
        <v>0</v>
      </c>
      <c r="U540" s="6">
        <f t="shared" si="262"/>
        <v>5.2546428571428576</v>
      </c>
      <c r="V540" s="6">
        <f t="shared" si="263"/>
        <v>11.038124999999999</v>
      </c>
      <c r="W540" s="6">
        <f t="shared" si="264"/>
        <v>0</v>
      </c>
      <c r="X540" s="6">
        <f t="shared" si="265"/>
        <v>0</v>
      </c>
      <c r="Y540" s="6">
        <f t="shared" si="284"/>
        <v>0</v>
      </c>
      <c r="Z540" s="6">
        <f t="shared" si="266"/>
        <v>11.038124999999999</v>
      </c>
      <c r="AA540" s="4">
        <f t="shared" si="267"/>
        <v>0</v>
      </c>
      <c r="AB540" s="44">
        <f t="shared" si="268"/>
        <v>0</v>
      </c>
      <c r="AC540" s="6">
        <f t="shared" si="269"/>
        <v>0</v>
      </c>
      <c r="AD540" s="4">
        <f t="shared" si="285"/>
        <v>0</v>
      </c>
      <c r="AF540" s="4">
        <f t="shared" si="270"/>
        <v>0</v>
      </c>
      <c r="AG540" s="4">
        <f t="shared" si="271"/>
        <v>0</v>
      </c>
      <c r="AH540" s="4">
        <f t="shared" si="286"/>
        <v>0</v>
      </c>
      <c r="AI540" s="4">
        <f t="shared" si="272"/>
        <v>0</v>
      </c>
      <c r="AJ540" s="4">
        <f t="shared" si="273"/>
        <v>0</v>
      </c>
      <c r="AK540" s="4">
        <f t="shared" si="274"/>
        <v>0</v>
      </c>
      <c r="AL540" s="4">
        <f t="shared" si="275"/>
        <v>0</v>
      </c>
      <c r="AM540" s="4">
        <f t="shared" si="276"/>
        <v>0</v>
      </c>
      <c r="AN540" s="4">
        <f t="shared" si="277"/>
        <v>0</v>
      </c>
      <c r="AO540" s="4">
        <f t="shared" si="278"/>
        <v>0</v>
      </c>
      <c r="AP540" s="4">
        <v>0</v>
      </c>
      <c r="AQ540" s="4">
        <v>0</v>
      </c>
      <c r="AR540" s="4">
        <f t="shared" si="279"/>
        <v>0</v>
      </c>
      <c r="AS540" s="4">
        <f t="shared" si="287"/>
        <v>0</v>
      </c>
      <c r="AT540" s="4">
        <v>7.0000000000000007E-2</v>
      </c>
      <c r="AU540" s="4">
        <f t="shared" si="288"/>
        <v>0</v>
      </c>
      <c r="AV540" s="18">
        <f t="shared" si="289"/>
        <v>0</v>
      </c>
      <c r="AW540" s="105"/>
      <c r="AX540" s="103"/>
      <c r="AY540" s="107">
        <f t="shared" si="280"/>
        <v>0</v>
      </c>
      <c r="AZ540" s="7"/>
      <c r="BA540" s="7"/>
      <c r="BB540" s="7"/>
      <c r="BC540" s="7"/>
      <c r="BD540" s="7"/>
      <c r="BE540" s="7"/>
      <c r="BF540" s="7"/>
    </row>
    <row r="541" spans="1:58" x14ac:dyDescent="0.25">
      <c r="A541" s="22" t="s">
        <v>2050</v>
      </c>
      <c r="B541" s="23">
        <v>4</v>
      </c>
      <c r="C541" s="22" t="s">
        <v>2051</v>
      </c>
      <c r="D541" s="48">
        <v>40000093</v>
      </c>
      <c r="E541" s="22" t="s">
        <v>749</v>
      </c>
      <c r="F541" s="22">
        <v>0</v>
      </c>
      <c r="I541" s="1" t="s">
        <v>560</v>
      </c>
      <c r="J541" s="33">
        <v>27730</v>
      </c>
      <c r="K541" s="33">
        <f t="shared" si="281"/>
        <v>20825.232606083591</v>
      </c>
      <c r="L541" s="33">
        <v>799</v>
      </c>
      <c r="M541" s="33">
        <f t="shared" si="282"/>
        <v>1</v>
      </c>
      <c r="N541" s="32">
        <v>0</v>
      </c>
      <c r="O541" s="33" t="s">
        <v>11</v>
      </c>
      <c r="P541" s="33" t="str">
        <f t="shared" si="258"/>
        <v/>
      </c>
      <c r="Q541" s="36">
        <f t="shared" si="259"/>
        <v>1.9994047619047621</v>
      </c>
      <c r="R541" s="6">
        <f t="shared" si="260"/>
        <v>2.8596251785714286</v>
      </c>
      <c r="S541" s="6">
        <f t="shared" si="261"/>
        <v>0</v>
      </c>
      <c r="T541" s="6">
        <f t="shared" si="283"/>
        <v>0.86022041666666649</v>
      </c>
      <c r="U541" s="6">
        <f t="shared" si="262"/>
        <v>2.8596251785714286</v>
      </c>
      <c r="V541" s="6">
        <f t="shared" si="263"/>
        <v>3.7138392857142852</v>
      </c>
      <c r="W541" s="6">
        <f t="shared" si="264"/>
        <v>4.1669345238095232</v>
      </c>
      <c r="X541" s="6">
        <f t="shared" si="265"/>
        <v>0</v>
      </c>
      <c r="Y541" s="6">
        <f t="shared" si="284"/>
        <v>0.453095238095238</v>
      </c>
      <c r="Z541" s="6">
        <f t="shared" si="266"/>
        <v>4.1669345238095232</v>
      </c>
      <c r="AA541" s="4">
        <f t="shared" si="267"/>
        <v>1</v>
      </c>
      <c r="AB541" s="44">
        <f t="shared" si="268"/>
        <v>1</v>
      </c>
      <c r="AC541" s="6">
        <f t="shared" si="269"/>
        <v>0.125</v>
      </c>
      <c r="AD541" s="4">
        <f t="shared" si="285"/>
        <v>0</v>
      </c>
      <c r="AF541" s="4">
        <f t="shared" si="270"/>
        <v>0</v>
      </c>
      <c r="AG541" s="4">
        <f t="shared" si="271"/>
        <v>0</v>
      </c>
      <c r="AH541" s="4">
        <f t="shared" si="286"/>
        <v>0</v>
      </c>
      <c r="AI541" s="4">
        <f t="shared" si="272"/>
        <v>610756.49583333323</v>
      </c>
      <c r="AJ541" s="4">
        <f t="shared" si="273"/>
        <v>134408.61814285713</v>
      </c>
      <c r="AK541" s="4">
        <f t="shared" si="274"/>
        <v>273849.59999999998</v>
      </c>
      <c r="AL541" s="4">
        <f t="shared" si="275"/>
        <v>42000</v>
      </c>
      <c r="AM541" s="4">
        <f t="shared" si="276"/>
        <v>8969.5249999999996</v>
      </c>
      <c r="AN541" s="4">
        <f t="shared" si="277"/>
        <v>9442.7272727272721</v>
      </c>
      <c r="AO541" s="4">
        <f t="shared" si="278"/>
        <v>0</v>
      </c>
      <c r="AP541" s="4">
        <v>0</v>
      </c>
      <c r="AQ541" s="4">
        <v>0</v>
      </c>
      <c r="AR541" s="4">
        <f t="shared" si="279"/>
        <v>0</v>
      </c>
      <c r="AS541" s="4">
        <f t="shared" si="287"/>
        <v>1079426.9662489176</v>
      </c>
      <c r="AT541" s="4">
        <v>0</v>
      </c>
      <c r="AU541" s="4">
        <f t="shared" si="288"/>
        <v>1079426.9662489176</v>
      </c>
      <c r="AV541" s="18">
        <f t="shared" si="289"/>
        <v>1</v>
      </c>
      <c r="AW541" s="105"/>
      <c r="AX541" s="103"/>
      <c r="AY541" s="107">
        <f t="shared" si="280"/>
        <v>1079426.9662489176</v>
      </c>
      <c r="AZ541" s="7"/>
      <c r="BA541" s="7"/>
      <c r="BB541" s="7"/>
      <c r="BC541" s="7"/>
      <c r="BD541" s="7"/>
      <c r="BE541" s="7"/>
      <c r="BF541" s="7"/>
    </row>
    <row r="542" spans="1:58" x14ac:dyDescent="0.25">
      <c r="A542" s="22" t="s">
        <v>2050</v>
      </c>
      <c r="B542" s="23">
        <v>4</v>
      </c>
      <c r="C542" s="22" t="s">
        <v>2052</v>
      </c>
      <c r="D542" s="48">
        <v>40000135</v>
      </c>
      <c r="E542" s="22" t="s">
        <v>757</v>
      </c>
      <c r="F542" s="22">
        <v>0</v>
      </c>
      <c r="I542" s="1" t="s">
        <v>556</v>
      </c>
      <c r="J542" s="33">
        <v>15104</v>
      </c>
      <c r="K542" s="33">
        <f t="shared" si="281"/>
        <v>11343.105419483829</v>
      </c>
      <c r="L542" s="33">
        <v>368</v>
      </c>
      <c r="M542" s="33">
        <f t="shared" si="282"/>
        <v>1</v>
      </c>
      <c r="N542" s="32">
        <v>0</v>
      </c>
      <c r="O542" s="33" t="s">
        <v>11</v>
      </c>
      <c r="P542" s="33" t="str">
        <f t="shared" si="258"/>
        <v>Faible activité</v>
      </c>
      <c r="Q542" s="36">
        <f t="shared" si="259"/>
        <v>1.2478571428571428</v>
      </c>
      <c r="R542" s="6">
        <f t="shared" si="260"/>
        <v>2</v>
      </c>
      <c r="S542" s="6">
        <f t="shared" si="261"/>
        <v>0</v>
      </c>
      <c r="T542" s="6">
        <f t="shared" si="283"/>
        <v>0.75214285714285722</v>
      </c>
      <c r="U542" s="6">
        <f t="shared" si="262"/>
        <v>2</v>
      </c>
      <c r="V542" s="6">
        <f t="shared" si="263"/>
        <v>2.0228571428571427</v>
      </c>
      <c r="W542" s="6">
        <f t="shared" si="264"/>
        <v>2.418309523809524</v>
      </c>
      <c r="X542" s="6">
        <f t="shared" si="265"/>
        <v>0</v>
      </c>
      <c r="Y542" s="6">
        <f t="shared" si="284"/>
        <v>0.39545238095238133</v>
      </c>
      <c r="Z542" s="6">
        <f t="shared" si="266"/>
        <v>2.418309523809524</v>
      </c>
      <c r="AA542" s="4">
        <f t="shared" si="267"/>
        <v>1</v>
      </c>
      <c r="AB542" s="44">
        <f t="shared" si="268"/>
        <v>1</v>
      </c>
      <c r="AC542" s="6">
        <f t="shared" si="269"/>
        <v>0.125</v>
      </c>
      <c r="AD542" s="4">
        <f t="shared" si="285"/>
        <v>0</v>
      </c>
      <c r="AF542" s="4">
        <f t="shared" si="270"/>
        <v>0</v>
      </c>
      <c r="AG542" s="4">
        <f t="shared" si="271"/>
        <v>-100000</v>
      </c>
      <c r="AH542" s="4">
        <f t="shared" si="286"/>
        <v>-100000</v>
      </c>
      <c r="AI542" s="4">
        <f t="shared" si="272"/>
        <v>434021.42857142864</v>
      </c>
      <c r="AJ542" s="4">
        <f t="shared" si="273"/>
        <v>117309.12972857156</v>
      </c>
      <c r="AK542" s="4">
        <f t="shared" si="274"/>
        <v>273849.59999999998</v>
      </c>
      <c r="AL542" s="4">
        <f t="shared" si="275"/>
        <v>42000</v>
      </c>
      <c r="AM542" s="4">
        <f t="shared" si="276"/>
        <v>8969.5249999999996</v>
      </c>
      <c r="AN542" s="4">
        <f t="shared" si="277"/>
        <v>4349.090909090909</v>
      </c>
      <c r="AO542" s="4">
        <f t="shared" si="278"/>
        <v>0</v>
      </c>
      <c r="AP542" s="4">
        <v>0</v>
      </c>
      <c r="AQ542" s="4">
        <v>0</v>
      </c>
      <c r="AR542" s="4">
        <f t="shared" si="279"/>
        <v>0</v>
      </c>
      <c r="AS542" s="4">
        <f t="shared" si="287"/>
        <v>880498.77420909109</v>
      </c>
      <c r="AT542" s="4">
        <v>0</v>
      </c>
      <c r="AU542" s="4">
        <f t="shared" si="288"/>
        <v>880498.77420909109</v>
      </c>
      <c r="AV542" s="18">
        <f t="shared" si="289"/>
        <v>1</v>
      </c>
      <c r="AW542" s="105"/>
      <c r="AX542" s="103"/>
      <c r="AY542" s="107">
        <f t="shared" si="280"/>
        <v>880498.77420909109</v>
      </c>
      <c r="AZ542" s="7"/>
      <c r="BA542" s="7"/>
      <c r="BB542" s="7"/>
      <c r="BC542" s="7"/>
      <c r="BD542" s="7"/>
      <c r="BE542" s="7"/>
      <c r="BF542" s="7"/>
    </row>
    <row r="543" spans="1:58" x14ac:dyDescent="0.25">
      <c r="A543" s="22" t="s">
        <v>2050</v>
      </c>
      <c r="B543" s="23">
        <v>4</v>
      </c>
      <c r="C543" s="22" t="s">
        <v>2053</v>
      </c>
      <c r="D543" s="48">
        <v>40000911</v>
      </c>
      <c r="E543" s="22" t="s">
        <v>751</v>
      </c>
      <c r="F543" s="22">
        <v>0</v>
      </c>
      <c r="I543" s="1" t="s">
        <v>559</v>
      </c>
      <c r="J543" s="33">
        <v>18520</v>
      </c>
      <c r="K543" s="33">
        <f t="shared" si="281"/>
        <v>13908.52174052175</v>
      </c>
      <c r="L543" s="33">
        <v>627</v>
      </c>
      <c r="M543" s="33">
        <f t="shared" si="282"/>
        <v>1</v>
      </c>
      <c r="N543" s="32">
        <v>0</v>
      </c>
      <c r="O543" s="33" t="s">
        <v>11</v>
      </c>
      <c r="P543" s="33" t="str">
        <f t="shared" si="258"/>
        <v>Faible activité</v>
      </c>
      <c r="Q543" s="36">
        <f t="shared" si="259"/>
        <v>1.4511904761904764</v>
      </c>
      <c r="R543" s="6">
        <f t="shared" si="260"/>
        <v>2.2013999404761906</v>
      </c>
      <c r="S543" s="6">
        <f t="shared" si="261"/>
        <v>0</v>
      </c>
      <c r="T543" s="6">
        <f t="shared" si="283"/>
        <v>0.75020946428571422</v>
      </c>
      <c r="U543" s="6">
        <f t="shared" si="262"/>
        <v>2.2013999404761906</v>
      </c>
      <c r="V543" s="6">
        <f t="shared" si="263"/>
        <v>2.4803571428571427</v>
      </c>
      <c r="W543" s="6">
        <f t="shared" si="264"/>
        <v>2.9973511904761905</v>
      </c>
      <c r="X543" s="6">
        <f t="shared" si="265"/>
        <v>0</v>
      </c>
      <c r="Y543" s="6">
        <f t="shared" si="284"/>
        <v>0.51699404761904777</v>
      </c>
      <c r="Z543" s="6">
        <f t="shared" si="266"/>
        <v>2.9973511904761905</v>
      </c>
      <c r="AA543" s="4">
        <f t="shared" si="267"/>
        <v>1</v>
      </c>
      <c r="AB543" s="44">
        <f t="shared" si="268"/>
        <v>1</v>
      </c>
      <c r="AC543" s="6">
        <f t="shared" si="269"/>
        <v>0.125</v>
      </c>
      <c r="AD543" s="4">
        <f t="shared" si="285"/>
        <v>0</v>
      </c>
      <c r="AF543" s="4">
        <f t="shared" si="270"/>
        <v>0</v>
      </c>
      <c r="AG543" s="4">
        <f t="shared" si="271"/>
        <v>-110069.99702380953</v>
      </c>
      <c r="AH543" s="4">
        <f t="shared" si="286"/>
        <v>-110069.99702380953</v>
      </c>
      <c r="AI543" s="4">
        <f t="shared" si="272"/>
        <v>422578.72261904756</v>
      </c>
      <c r="AJ543" s="4">
        <f t="shared" si="273"/>
        <v>153363.9060535715</v>
      </c>
      <c r="AK543" s="4">
        <f t="shared" si="274"/>
        <v>273849.59999999998</v>
      </c>
      <c r="AL543" s="4">
        <f t="shared" si="275"/>
        <v>42000</v>
      </c>
      <c r="AM543" s="4">
        <f t="shared" si="276"/>
        <v>8969.5249999999996</v>
      </c>
      <c r="AN543" s="4">
        <f t="shared" si="277"/>
        <v>7410</v>
      </c>
      <c r="AO543" s="4">
        <f t="shared" si="278"/>
        <v>0</v>
      </c>
      <c r="AP543" s="4">
        <v>0</v>
      </c>
      <c r="AQ543" s="4">
        <v>0</v>
      </c>
      <c r="AR543" s="4">
        <f t="shared" si="279"/>
        <v>0</v>
      </c>
      <c r="AS543" s="4">
        <f t="shared" si="287"/>
        <v>908171.75367261912</v>
      </c>
      <c r="AT543" s="4">
        <v>0</v>
      </c>
      <c r="AU543" s="4">
        <f t="shared" si="288"/>
        <v>908171.75367261912</v>
      </c>
      <c r="AV543" s="18">
        <f t="shared" si="289"/>
        <v>1</v>
      </c>
      <c r="AW543" s="105"/>
      <c r="AX543" s="103"/>
      <c r="AY543" s="107">
        <f t="shared" si="280"/>
        <v>908171.75367261912</v>
      </c>
      <c r="AZ543" s="7"/>
      <c r="BA543" s="7"/>
      <c r="BB543" s="7"/>
      <c r="BC543" s="7"/>
      <c r="BD543" s="7"/>
      <c r="BE543" s="7"/>
      <c r="BF543" s="7"/>
    </row>
    <row r="544" spans="1:58" x14ac:dyDescent="0.25">
      <c r="A544" s="22" t="s">
        <v>2050</v>
      </c>
      <c r="B544" s="23">
        <v>5</v>
      </c>
      <c r="C544" s="22" t="s">
        <v>2054</v>
      </c>
      <c r="D544" s="48">
        <v>50000231</v>
      </c>
      <c r="E544" s="22" t="s">
        <v>753</v>
      </c>
      <c r="F544" s="22">
        <v>0</v>
      </c>
      <c r="I544" s="1" t="s">
        <v>558</v>
      </c>
      <c r="J544" s="33">
        <v>17488</v>
      </c>
      <c r="K544" s="33">
        <f t="shared" si="281"/>
        <v>13133.489643533712</v>
      </c>
      <c r="L544" s="33">
        <v>459</v>
      </c>
      <c r="M544" s="33">
        <f t="shared" si="282"/>
        <v>1</v>
      </c>
      <c r="N544" s="32">
        <v>0</v>
      </c>
      <c r="O544" s="33" t="s">
        <v>11</v>
      </c>
      <c r="P544" s="33" t="str">
        <f t="shared" si="258"/>
        <v>Faible activité</v>
      </c>
      <c r="Q544" s="36">
        <f t="shared" si="259"/>
        <v>1.3897619047619048</v>
      </c>
      <c r="R544" s="6">
        <f t="shared" si="260"/>
        <v>2.0657013690476189</v>
      </c>
      <c r="S544" s="6">
        <f t="shared" si="261"/>
        <v>0</v>
      </c>
      <c r="T544" s="6">
        <f t="shared" si="283"/>
        <v>0.67593946428571416</v>
      </c>
      <c r="U544" s="6">
        <f t="shared" si="262"/>
        <v>2.0657013690476189</v>
      </c>
      <c r="V544" s="6">
        <f t="shared" si="263"/>
        <v>2.3421428571428571</v>
      </c>
      <c r="W544" s="6">
        <f t="shared" si="264"/>
        <v>2.7556369047619049</v>
      </c>
      <c r="X544" s="6">
        <f t="shared" si="265"/>
        <v>0</v>
      </c>
      <c r="Y544" s="6">
        <f t="shared" si="284"/>
        <v>0.41349404761904784</v>
      </c>
      <c r="Z544" s="6">
        <f t="shared" si="266"/>
        <v>2.7556369047619049</v>
      </c>
      <c r="AA544" s="4">
        <f t="shared" si="267"/>
        <v>1</v>
      </c>
      <c r="AB544" s="44">
        <f t="shared" si="268"/>
        <v>1</v>
      </c>
      <c r="AC544" s="6">
        <f t="shared" si="269"/>
        <v>0.125</v>
      </c>
      <c r="AD544" s="4">
        <f t="shared" si="285"/>
        <v>0</v>
      </c>
      <c r="AF544" s="4">
        <f t="shared" si="270"/>
        <v>0</v>
      </c>
      <c r="AG544" s="4">
        <f t="shared" si="271"/>
        <v>-103285.06845238095</v>
      </c>
      <c r="AH544" s="4">
        <f t="shared" si="286"/>
        <v>-103285.06845238095</v>
      </c>
      <c r="AI544" s="4">
        <f t="shared" si="272"/>
        <v>376631.95119047613</v>
      </c>
      <c r="AJ544" s="4">
        <f t="shared" si="273"/>
        <v>122661.1071535715</v>
      </c>
      <c r="AK544" s="4">
        <f t="shared" si="274"/>
        <v>273849.59999999998</v>
      </c>
      <c r="AL544" s="4">
        <f t="shared" si="275"/>
        <v>42000</v>
      </c>
      <c r="AM544" s="4">
        <f t="shared" si="276"/>
        <v>8969.5249999999996</v>
      </c>
      <c r="AN544" s="4">
        <f t="shared" si="277"/>
        <v>5424.545454545455</v>
      </c>
      <c r="AO544" s="4">
        <f t="shared" si="278"/>
        <v>0</v>
      </c>
      <c r="AP544" s="4">
        <v>0</v>
      </c>
      <c r="AQ544" s="4">
        <v>0</v>
      </c>
      <c r="AR544" s="4">
        <f t="shared" si="279"/>
        <v>0</v>
      </c>
      <c r="AS544" s="4">
        <f t="shared" si="287"/>
        <v>829536.72879859305</v>
      </c>
      <c r="AT544" s="4">
        <v>0</v>
      </c>
      <c r="AU544" s="4">
        <f t="shared" si="288"/>
        <v>829536.72879859305</v>
      </c>
      <c r="AV544" s="18">
        <f t="shared" si="289"/>
        <v>1</v>
      </c>
      <c r="AW544" s="105"/>
      <c r="AX544" s="103"/>
      <c r="AY544" s="107">
        <f t="shared" si="280"/>
        <v>829536.72879859305</v>
      </c>
      <c r="AZ544" s="7"/>
      <c r="BA544" s="7"/>
      <c r="BB544" s="7"/>
      <c r="BC544" s="7"/>
      <c r="BD544" s="7"/>
      <c r="BE544" s="7"/>
      <c r="BF544" s="7"/>
    </row>
    <row r="545" spans="1:58" x14ac:dyDescent="0.25">
      <c r="A545" s="22" t="s">
        <v>2050</v>
      </c>
      <c r="B545" s="23">
        <v>5</v>
      </c>
      <c r="C545" s="22" t="s">
        <v>2055</v>
      </c>
      <c r="D545" s="48">
        <v>50000256</v>
      </c>
      <c r="E545" s="22" t="s">
        <v>755</v>
      </c>
      <c r="F545" s="22">
        <v>0</v>
      </c>
      <c r="I545" s="1" t="s">
        <v>557</v>
      </c>
      <c r="J545" s="33">
        <v>9246</v>
      </c>
      <c r="K545" s="33">
        <f t="shared" si="281"/>
        <v>6943.7468689451462</v>
      </c>
      <c r="L545" s="33">
        <v>0</v>
      </c>
      <c r="M545" s="33">
        <f t="shared" si="282"/>
        <v>1</v>
      </c>
      <c r="N545" s="32">
        <v>0</v>
      </c>
      <c r="O545" s="33" t="s">
        <v>16</v>
      </c>
      <c r="P545" s="33" t="str">
        <f t="shared" si="258"/>
        <v>Faible activité</v>
      </c>
      <c r="Q545" s="36">
        <f t="shared" si="259"/>
        <v>1</v>
      </c>
      <c r="R545" s="6">
        <f t="shared" si="260"/>
        <v>0</v>
      </c>
      <c r="S545" s="6">
        <f t="shared" si="261"/>
        <v>0</v>
      </c>
      <c r="T545" s="6">
        <f t="shared" si="283"/>
        <v>0</v>
      </c>
      <c r="U545" s="6">
        <f t="shared" si="262"/>
        <v>1</v>
      </c>
      <c r="V545" s="6">
        <f t="shared" si="263"/>
        <v>1.2383035714285715</v>
      </c>
      <c r="W545" s="6">
        <f t="shared" si="264"/>
        <v>0</v>
      </c>
      <c r="X545" s="6">
        <f t="shared" si="265"/>
        <v>0</v>
      </c>
      <c r="Y545" s="6">
        <f t="shared" si="284"/>
        <v>0</v>
      </c>
      <c r="Z545" s="6">
        <f t="shared" si="266"/>
        <v>1.2383035714285715</v>
      </c>
      <c r="AA545" s="4">
        <f t="shared" si="267"/>
        <v>0</v>
      </c>
      <c r="AB545" s="44">
        <f t="shared" si="268"/>
        <v>0</v>
      </c>
      <c r="AC545" s="6">
        <f t="shared" si="269"/>
        <v>0</v>
      </c>
      <c r="AD545" s="4">
        <f t="shared" si="285"/>
        <v>0</v>
      </c>
      <c r="AF545" s="4">
        <f t="shared" si="270"/>
        <v>0</v>
      </c>
      <c r="AG545" s="4">
        <f t="shared" si="271"/>
        <v>0</v>
      </c>
      <c r="AH545" s="4">
        <f t="shared" si="286"/>
        <v>0</v>
      </c>
      <c r="AI545" s="4">
        <f t="shared" si="272"/>
        <v>0</v>
      </c>
      <c r="AJ545" s="4">
        <f t="shared" si="273"/>
        <v>0</v>
      </c>
      <c r="AK545" s="4">
        <f t="shared" si="274"/>
        <v>0</v>
      </c>
      <c r="AL545" s="4">
        <f t="shared" si="275"/>
        <v>0</v>
      </c>
      <c r="AM545" s="4">
        <f t="shared" si="276"/>
        <v>0</v>
      </c>
      <c r="AN545" s="4">
        <f t="shared" si="277"/>
        <v>0</v>
      </c>
      <c r="AO545" s="4">
        <f t="shared" si="278"/>
        <v>0</v>
      </c>
      <c r="AP545" s="4">
        <v>0</v>
      </c>
      <c r="AQ545" s="4">
        <v>0</v>
      </c>
      <c r="AR545" s="4">
        <f t="shared" si="279"/>
        <v>0</v>
      </c>
      <c r="AS545" s="4">
        <f t="shared" si="287"/>
        <v>0</v>
      </c>
      <c r="AT545" s="4">
        <v>0</v>
      </c>
      <c r="AU545" s="4">
        <f t="shared" si="288"/>
        <v>0</v>
      </c>
      <c r="AV545" s="18">
        <f t="shared" si="289"/>
        <v>0</v>
      </c>
      <c r="AW545" s="105"/>
      <c r="AX545" s="103"/>
      <c r="AY545" s="107">
        <f t="shared" si="280"/>
        <v>0</v>
      </c>
      <c r="AZ545" s="7"/>
      <c r="BA545" s="7"/>
      <c r="BB545" s="7"/>
      <c r="BC545" s="7"/>
      <c r="BD545" s="7"/>
      <c r="BE545" s="7"/>
      <c r="BF545" s="7"/>
    </row>
    <row r="546" spans="1:58" x14ac:dyDescent="0.25">
      <c r="A546" s="22" t="s">
        <v>2050</v>
      </c>
      <c r="B546" s="23">
        <v>5</v>
      </c>
      <c r="C546" s="22" t="s">
        <v>2056</v>
      </c>
      <c r="D546" s="48">
        <v>50000348</v>
      </c>
      <c r="E546" s="22" t="s">
        <v>757</v>
      </c>
      <c r="F546" s="22">
        <v>0</v>
      </c>
      <c r="I546" s="1" t="s">
        <v>556</v>
      </c>
      <c r="J546" s="33">
        <v>26516</v>
      </c>
      <c r="K546" s="33">
        <f t="shared" si="281"/>
        <v>19913.518491991075</v>
      </c>
      <c r="L546" s="33">
        <v>1613</v>
      </c>
      <c r="M546" s="33">
        <f t="shared" si="282"/>
        <v>1</v>
      </c>
      <c r="N546" s="32">
        <v>0</v>
      </c>
      <c r="O546" s="33" t="s">
        <v>11</v>
      </c>
      <c r="P546" s="33" t="str">
        <f t="shared" si="258"/>
        <v/>
      </c>
      <c r="Q546" s="36">
        <f t="shared" si="259"/>
        <v>1.9271428571428575</v>
      </c>
      <c r="R546" s="6">
        <f t="shared" si="260"/>
        <v>3.1213262500000005</v>
      </c>
      <c r="S546" s="6">
        <f t="shared" si="261"/>
        <v>0</v>
      </c>
      <c r="T546" s="6">
        <f t="shared" si="283"/>
        <v>1.194183392857143</v>
      </c>
      <c r="U546" s="6">
        <f t="shared" si="262"/>
        <v>3.1213262500000005</v>
      </c>
      <c r="V546" s="6">
        <f t="shared" si="263"/>
        <v>3.55125</v>
      </c>
      <c r="W546" s="6">
        <f t="shared" si="264"/>
        <v>4.6352916666666664</v>
      </c>
      <c r="X546" s="6">
        <f t="shared" si="265"/>
        <v>0</v>
      </c>
      <c r="Y546" s="6">
        <f t="shared" si="284"/>
        <v>1.0840416666666663</v>
      </c>
      <c r="Z546" s="6">
        <f t="shared" si="266"/>
        <v>4.6352916666666664</v>
      </c>
      <c r="AA546" s="4">
        <f t="shared" si="267"/>
        <v>1</v>
      </c>
      <c r="AB546" s="44">
        <f t="shared" si="268"/>
        <v>1</v>
      </c>
      <c r="AC546" s="6">
        <f t="shared" si="269"/>
        <v>0.125</v>
      </c>
      <c r="AD546" s="4">
        <f t="shared" si="285"/>
        <v>0</v>
      </c>
      <c r="AF546" s="4">
        <f t="shared" si="270"/>
        <v>0</v>
      </c>
      <c r="AG546" s="4">
        <f t="shared" si="271"/>
        <v>0</v>
      </c>
      <c r="AH546" s="4">
        <f t="shared" si="286"/>
        <v>0</v>
      </c>
      <c r="AI546" s="4">
        <f t="shared" si="272"/>
        <v>847870.20892857155</v>
      </c>
      <c r="AJ546" s="4">
        <f t="shared" si="273"/>
        <v>321575.97382499994</v>
      </c>
      <c r="AK546" s="4">
        <f t="shared" si="274"/>
        <v>273849.59999999998</v>
      </c>
      <c r="AL546" s="4">
        <f t="shared" si="275"/>
        <v>42000</v>
      </c>
      <c r="AM546" s="4">
        <f t="shared" si="276"/>
        <v>8969.5249999999996</v>
      </c>
      <c r="AN546" s="4">
        <f t="shared" si="277"/>
        <v>19062.727272727272</v>
      </c>
      <c r="AO546" s="4">
        <f t="shared" si="278"/>
        <v>0</v>
      </c>
      <c r="AP546" s="4">
        <v>0</v>
      </c>
      <c r="AQ546" s="4">
        <v>0</v>
      </c>
      <c r="AR546" s="4">
        <f t="shared" si="279"/>
        <v>0</v>
      </c>
      <c r="AS546" s="4">
        <f t="shared" si="287"/>
        <v>1513328.0350262986</v>
      </c>
      <c r="AT546" s="4">
        <v>0</v>
      </c>
      <c r="AU546" s="4">
        <f t="shared" si="288"/>
        <v>1513328.0350262986</v>
      </c>
      <c r="AV546" s="18">
        <f t="shared" si="289"/>
        <v>1</v>
      </c>
      <c r="AW546" s="105"/>
      <c r="AX546" s="103"/>
      <c r="AY546" s="107">
        <f t="shared" si="280"/>
        <v>1513328.0350262986</v>
      </c>
      <c r="AZ546" s="7"/>
      <c r="BA546" s="7"/>
      <c r="BB546" s="7"/>
      <c r="BC546" s="7"/>
      <c r="BD546" s="7"/>
      <c r="BE546" s="7"/>
      <c r="BF546" s="7"/>
    </row>
    <row r="547" spans="1:58" x14ac:dyDescent="0.25">
      <c r="A547" s="22" t="s">
        <v>2050</v>
      </c>
      <c r="B547" s="23">
        <v>6</v>
      </c>
      <c r="C547" s="22" t="s">
        <v>2057</v>
      </c>
      <c r="D547" s="48">
        <v>60000478</v>
      </c>
      <c r="E547" s="22" t="s">
        <v>760</v>
      </c>
      <c r="F547" s="22">
        <v>0</v>
      </c>
      <c r="I547" s="1" t="s">
        <v>551</v>
      </c>
      <c r="J547" s="33">
        <v>44888</v>
      </c>
      <c r="K547" s="33">
        <f t="shared" si="281"/>
        <v>33710.892218603687</v>
      </c>
      <c r="L547" s="33">
        <v>1027</v>
      </c>
      <c r="M547" s="33">
        <f t="shared" si="282"/>
        <v>1</v>
      </c>
      <c r="N547" s="32">
        <v>0</v>
      </c>
      <c r="O547" s="33" t="s">
        <v>11</v>
      </c>
      <c r="P547" s="33" t="str">
        <f t="shared" si="258"/>
        <v/>
      </c>
      <c r="Q547" s="36">
        <f t="shared" si="259"/>
        <v>3.0207142857142859</v>
      </c>
      <c r="R547" s="6">
        <f t="shared" si="260"/>
        <v>4.0473856547619045</v>
      </c>
      <c r="S547" s="6">
        <f t="shared" si="261"/>
        <v>0</v>
      </c>
      <c r="T547" s="6">
        <f t="shared" si="283"/>
        <v>1.0266713690476186</v>
      </c>
      <c r="U547" s="6">
        <f t="shared" si="262"/>
        <v>4.0473856547619045</v>
      </c>
      <c r="V547" s="6">
        <f t="shared" si="263"/>
        <v>6.0117857142857147</v>
      </c>
      <c r="W547" s="6">
        <f t="shared" si="264"/>
        <v>6.2770654761904767</v>
      </c>
      <c r="X547" s="6">
        <f t="shared" si="265"/>
        <v>0</v>
      </c>
      <c r="Y547" s="6">
        <f t="shared" si="284"/>
        <v>0.26527976190476199</v>
      </c>
      <c r="Z547" s="6">
        <f t="shared" si="266"/>
        <v>6.2770654761904767</v>
      </c>
      <c r="AA547" s="4">
        <f t="shared" si="267"/>
        <v>1</v>
      </c>
      <c r="AB547" s="44">
        <f t="shared" si="268"/>
        <v>1</v>
      </c>
      <c r="AC547" s="6">
        <f t="shared" si="269"/>
        <v>0.125</v>
      </c>
      <c r="AD547" s="4">
        <f t="shared" si="285"/>
        <v>0</v>
      </c>
      <c r="AF547" s="4">
        <f t="shared" si="270"/>
        <v>0</v>
      </c>
      <c r="AG547" s="4">
        <f t="shared" si="271"/>
        <v>0</v>
      </c>
      <c r="AH547" s="4">
        <f t="shared" si="286"/>
        <v>0</v>
      </c>
      <c r="AI547" s="4">
        <f t="shared" si="272"/>
        <v>728936.67202380917</v>
      </c>
      <c r="AJ547" s="4">
        <f t="shared" si="273"/>
        <v>78694.021082142892</v>
      </c>
      <c r="AK547" s="4">
        <f t="shared" si="274"/>
        <v>273849.59999999998</v>
      </c>
      <c r="AL547" s="4">
        <f t="shared" si="275"/>
        <v>42000</v>
      </c>
      <c r="AM547" s="4">
        <f t="shared" si="276"/>
        <v>8969.5249999999996</v>
      </c>
      <c r="AN547" s="4">
        <f t="shared" si="277"/>
        <v>12137.272727272728</v>
      </c>
      <c r="AO547" s="4">
        <f t="shared" si="278"/>
        <v>0</v>
      </c>
      <c r="AP547" s="4">
        <v>0</v>
      </c>
      <c r="AQ547" s="4">
        <v>0</v>
      </c>
      <c r="AR547" s="4">
        <f t="shared" si="279"/>
        <v>0</v>
      </c>
      <c r="AS547" s="4">
        <f t="shared" si="287"/>
        <v>1144587.0908332246</v>
      </c>
      <c r="AT547" s="4">
        <v>0</v>
      </c>
      <c r="AU547" s="4">
        <f t="shared" si="288"/>
        <v>1144587.0908332246</v>
      </c>
      <c r="AV547" s="18">
        <f t="shared" si="289"/>
        <v>1</v>
      </c>
      <c r="AW547" s="105"/>
      <c r="AX547" s="103"/>
      <c r="AY547" s="107">
        <f t="shared" si="280"/>
        <v>1144587.0908332246</v>
      </c>
      <c r="AZ547" s="7"/>
      <c r="BA547" s="7"/>
      <c r="BB547" s="7"/>
      <c r="BC547" s="7"/>
      <c r="BD547" s="7"/>
      <c r="BE547" s="7"/>
      <c r="BF547" s="7"/>
    </row>
    <row r="548" spans="1:58" x14ac:dyDescent="0.25">
      <c r="A548" s="22" t="s">
        <v>2050</v>
      </c>
      <c r="B548" s="23">
        <v>6</v>
      </c>
      <c r="C548" s="22" t="s">
        <v>714</v>
      </c>
      <c r="D548" s="48">
        <v>60000510</v>
      </c>
      <c r="E548" s="22" t="s">
        <v>763</v>
      </c>
      <c r="F548" s="22">
        <v>0</v>
      </c>
      <c r="I548" s="1" t="s">
        <v>550</v>
      </c>
      <c r="J548" s="33">
        <v>39557</v>
      </c>
      <c r="K548" s="33">
        <f t="shared" si="281"/>
        <v>29707.310717592813</v>
      </c>
      <c r="L548" s="33">
        <v>1526</v>
      </c>
      <c r="M548" s="33">
        <f t="shared" si="282"/>
        <v>1</v>
      </c>
      <c r="N548" s="32">
        <v>0</v>
      </c>
      <c r="O548" s="33" t="s">
        <v>11</v>
      </c>
      <c r="P548" s="33" t="str">
        <f t="shared" si="258"/>
        <v/>
      </c>
      <c r="Q548" s="36">
        <f t="shared" si="259"/>
        <v>2.7033928571428572</v>
      </c>
      <c r="R548" s="6">
        <f t="shared" si="260"/>
        <v>3.9156792857142855</v>
      </c>
      <c r="S548" s="6">
        <f t="shared" si="261"/>
        <v>0</v>
      </c>
      <c r="T548" s="6">
        <f t="shared" si="283"/>
        <v>1.2122864285714283</v>
      </c>
      <c r="U548" s="6">
        <f t="shared" si="262"/>
        <v>3.9156792857142855</v>
      </c>
      <c r="V548" s="6">
        <f t="shared" si="263"/>
        <v>5.2978124999999991</v>
      </c>
      <c r="W548" s="6">
        <f t="shared" si="264"/>
        <v>6.0454345238095231</v>
      </c>
      <c r="X548" s="6">
        <f t="shared" si="265"/>
        <v>0</v>
      </c>
      <c r="Y548" s="6">
        <f t="shared" si="284"/>
        <v>0.74762202380952392</v>
      </c>
      <c r="Z548" s="6">
        <f t="shared" si="266"/>
        <v>6.0454345238095231</v>
      </c>
      <c r="AA548" s="4">
        <f t="shared" si="267"/>
        <v>1</v>
      </c>
      <c r="AB548" s="44">
        <f t="shared" si="268"/>
        <v>1</v>
      </c>
      <c r="AC548" s="6">
        <f t="shared" si="269"/>
        <v>0.125</v>
      </c>
      <c r="AD548" s="4">
        <f t="shared" si="285"/>
        <v>0</v>
      </c>
      <c r="AF548" s="4">
        <f t="shared" si="270"/>
        <v>0</v>
      </c>
      <c r="AG548" s="4">
        <f t="shared" si="271"/>
        <v>0</v>
      </c>
      <c r="AH548" s="4">
        <f t="shared" si="286"/>
        <v>0</v>
      </c>
      <c r="AI548" s="4">
        <f t="shared" si="272"/>
        <v>860723.36428571411</v>
      </c>
      <c r="AJ548" s="4">
        <f t="shared" si="273"/>
        <v>221778.63430178576</v>
      </c>
      <c r="AK548" s="4">
        <f t="shared" si="274"/>
        <v>273849.59999999998</v>
      </c>
      <c r="AL548" s="4">
        <f t="shared" si="275"/>
        <v>42000</v>
      </c>
      <c r="AM548" s="4">
        <f t="shared" si="276"/>
        <v>8969.5249999999996</v>
      </c>
      <c r="AN548" s="4">
        <f t="shared" si="277"/>
        <v>18034.545454545456</v>
      </c>
      <c r="AO548" s="4">
        <f t="shared" si="278"/>
        <v>0</v>
      </c>
      <c r="AP548" s="4">
        <v>0</v>
      </c>
      <c r="AQ548" s="4">
        <v>0</v>
      </c>
      <c r="AR548" s="4">
        <f t="shared" si="279"/>
        <v>0</v>
      </c>
      <c r="AS548" s="4">
        <f t="shared" si="287"/>
        <v>1425355.6690420453</v>
      </c>
      <c r="AT548" s="4">
        <v>0</v>
      </c>
      <c r="AU548" s="4">
        <f t="shared" si="288"/>
        <v>1425355.6690420453</v>
      </c>
      <c r="AV548" s="18">
        <f t="shared" si="289"/>
        <v>1</v>
      </c>
      <c r="AW548" s="105"/>
      <c r="AX548" s="103"/>
      <c r="AY548" s="107">
        <f t="shared" si="280"/>
        <v>1425355.6690420453</v>
      </c>
      <c r="AZ548" s="7"/>
      <c r="BA548" s="7"/>
      <c r="BB548" s="7"/>
      <c r="BC548" s="7"/>
      <c r="BD548" s="7"/>
      <c r="BE548" s="7"/>
      <c r="BF548" s="7"/>
    </row>
    <row r="549" spans="1:58" x14ac:dyDescent="0.25">
      <c r="A549" s="22" t="s">
        <v>2050</v>
      </c>
      <c r="B549" s="23">
        <v>6</v>
      </c>
      <c r="C549" s="22" t="s">
        <v>2058</v>
      </c>
      <c r="D549" s="48">
        <v>60000544</v>
      </c>
      <c r="E549" s="22" t="s">
        <v>764</v>
      </c>
      <c r="F549" s="22">
        <v>0</v>
      </c>
      <c r="I549" s="1" t="s">
        <v>549</v>
      </c>
      <c r="J549" s="33">
        <v>46412</v>
      </c>
      <c r="K549" s="33">
        <f t="shared" si="281"/>
        <v>34855.416361830205</v>
      </c>
      <c r="L549" s="33">
        <v>1436</v>
      </c>
      <c r="M549" s="33">
        <f t="shared" si="282"/>
        <v>1</v>
      </c>
      <c r="N549" s="32">
        <v>0</v>
      </c>
      <c r="O549" s="33" t="s">
        <v>11</v>
      </c>
      <c r="P549" s="33" t="str">
        <f t="shared" si="258"/>
        <v/>
      </c>
      <c r="Q549" s="36">
        <f t="shared" si="259"/>
        <v>3.1114285714285717</v>
      </c>
      <c r="R549" s="6">
        <f t="shared" si="260"/>
        <v>4.314793571428571</v>
      </c>
      <c r="S549" s="6">
        <f t="shared" si="261"/>
        <v>0</v>
      </c>
      <c r="T549" s="6">
        <f t="shared" si="283"/>
        <v>1.2033649999999994</v>
      </c>
      <c r="U549" s="6">
        <f t="shared" si="262"/>
        <v>4.314793571428571</v>
      </c>
      <c r="V549" s="6">
        <f t="shared" si="263"/>
        <v>6.2158928571428573</v>
      </c>
      <c r="W549" s="6">
        <f t="shared" si="264"/>
        <v>6.753738095238095</v>
      </c>
      <c r="X549" s="6">
        <f t="shared" si="265"/>
        <v>0</v>
      </c>
      <c r="Y549" s="6">
        <f t="shared" si="284"/>
        <v>0.53784523809523765</v>
      </c>
      <c r="Z549" s="6">
        <f t="shared" si="266"/>
        <v>6.753738095238095</v>
      </c>
      <c r="AA549" s="4">
        <f t="shared" si="267"/>
        <v>1</v>
      </c>
      <c r="AB549" s="44">
        <f t="shared" si="268"/>
        <v>1</v>
      </c>
      <c r="AC549" s="6">
        <f t="shared" si="269"/>
        <v>0.125</v>
      </c>
      <c r="AD549" s="4">
        <f t="shared" si="285"/>
        <v>0</v>
      </c>
      <c r="AF549" s="4">
        <f t="shared" si="270"/>
        <v>0</v>
      </c>
      <c r="AG549" s="4">
        <f t="shared" si="271"/>
        <v>0</v>
      </c>
      <c r="AH549" s="4">
        <f t="shared" si="286"/>
        <v>0</v>
      </c>
      <c r="AI549" s="4">
        <f t="shared" si="272"/>
        <v>854389.14999999956</v>
      </c>
      <c r="AJ549" s="4">
        <f t="shared" si="273"/>
        <v>159549.31579285703</v>
      </c>
      <c r="AK549" s="4">
        <f t="shared" si="274"/>
        <v>273849.59999999998</v>
      </c>
      <c r="AL549" s="4">
        <f t="shared" si="275"/>
        <v>42000</v>
      </c>
      <c r="AM549" s="4">
        <f t="shared" si="276"/>
        <v>8969.5249999999996</v>
      </c>
      <c r="AN549" s="4">
        <f t="shared" si="277"/>
        <v>16970.909090909092</v>
      </c>
      <c r="AO549" s="4">
        <f t="shared" si="278"/>
        <v>0</v>
      </c>
      <c r="AP549" s="4">
        <v>0</v>
      </c>
      <c r="AQ549" s="4">
        <v>0</v>
      </c>
      <c r="AR549" s="4">
        <f t="shared" si="279"/>
        <v>0</v>
      </c>
      <c r="AS549" s="4">
        <f t="shared" si="287"/>
        <v>1355728.4998837658</v>
      </c>
      <c r="AT549" s="4">
        <v>0</v>
      </c>
      <c r="AU549" s="4">
        <f t="shared" si="288"/>
        <v>1355728.4998837658</v>
      </c>
      <c r="AV549" s="18">
        <f t="shared" si="289"/>
        <v>1</v>
      </c>
      <c r="AW549" s="105"/>
      <c r="AX549" s="103"/>
      <c r="AY549" s="107">
        <f t="shared" si="280"/>
        <v>1355728.4998837658</v>
      </c>
      <c r="AZ549" s="7"/>
      <c r="BA549" s="7"/>
      <c r="BB549" s="7"/>
      <c r="BC549" s="7"/>
      <c r="BD549" s="7"/>
      <c r="BE549" s="7"/>
      <c r="BF549" s="7"/>
    </row>
    <row r="550" spans="1:58" x14ac:dyDescent="0.25">
      <c r="A550" s="22" t="s">
        <v>2050</v>
      </c>
      <c r="B550" s="23">
        <v>6</v>
      </c>
      <c r="C550" s="22" t="s">
        <v>2059</v>
      </c>
      <c r="D550" s="48">
        <v>60001450</v>
      </c>
      <c r="E550" s="22" t="s">
        <v>766</v>
      </c>
      <c r="F550" s="22">
        <v>0</v>
      </c>
      <c r="I550" s="1" t="s">
        <v>548</v>
      </c>
      <c r="J550" s="33">
        <v>78711</v>
      </c>
      <c r="K550" s="33">
        <f t="shared" si="281"/>
        <v>59111.968397311415</v>
      </c>
      <c r="L550" s="33">
        <v>4973</v>
      </c>
      <c r="M550" s="33">
        <f t="shared" si="282"/>
        <v>1</v>
      </c>
      <c r="N550" s="32">
        <v>0</v>
      </c>
      <c r="O550" s="33" t="s">
        <v>11</v>
      </c>
      <c r="P550" s="33" t="str">
        <f t="shared" si="258"/>
        <v/>
      </c>
      <c r="Q550" s="36">
        <f t="shared" si="259"/>
        <v>5.0339880952380955</v>
      </c>
      <c r="R550" s="6">
        <f t="shared" si="260"/>
        <v>7.8450506547619039</v>
      </c>
      <c r="S550" s="6">
        <f t="shared" si="261"/>
        <v>0</v>
      </c>
      <c r="T550" s="6">
        <f t="shared" si="283"/>
        <v>2.8110625595238083</v>
      </c>
      <c r="U550" s="6">
        <f t="shared" si="262"/>
        <v>7.8450506547619039</v>
      </c>
      <c r="V550" s="6">
        <f t="shared" si="263"/>
        <v>10.541651785714285</v>
      </c>
      <c r="W550" s="6">
        <f t="shared" si="264"/>
        <v>13.03829761904762</v>
      </c>
      <c r="X550" s="6">
        <f t="shared" si="265"/>
        <v>0</v>
      </c>
      <c r="Y550" s="6">
        <f t="shared" si="284"/>
        <v>2.4966458333333357</v>
      </c>
      <c r="Z550" s="6">
        <f t="shared" si="266"/>
        <v>13.03829761904762</v>
      </c>
      <c r="AA550" s="4">
        <f t="shared" si="267"/>
        <v>2.666666666666667</v>
      </c>
      <c r="AB550" s="44">
        <f t="shared" si="268"/>
        <v>3</v>
      </c>
      <c r="AC550" s="6">
        <f t="shared" si="269"/>
        <v>0.33333333333333337</v>
      </c>
      <c r="AD550" s="4">
        <f t="shared" si="285"/>
        <v>1</v>
      </c>
      <c r="AF550" s="4">
        <f t="shared" si="270"/>
        <v>0</v>
      </c>
      <c r="AG550" s="4">
        <f t="shared" si="271"/>
        <v>0</v>
      </c>
      <c r="AH550" s="4">
        <f t="shared" si="286"/>
        <v>0</v>
      </c>
      <c r="AI550" s="4">
        <f t="shared" si="272"/>
        <v>1995854.4172619039</v>
      </c>
      <c r="AJ550" s="4">
        <f t="shared" si="273"/>
        <v>740618.50188750075</v>
      </c>
      <c r="AK550" s="4">
        <f t="shared" si="274"/>
        <v>730265.59999999998</v>
      </c>
      <c r="AL550" s="4">
        <f t="shared" si="275"/>
        <v>126000</v>
      </c>
      <c r="AM550" s="4">
        <f t="shared" si="276"/>
        <v>23918.733333333334</v>
      </c>
      <c r="AN550" s="4">
        <f t="shared" si="277"/>
        <v>58771.818181818184</v>
      </c>
      <c r="AO550" s="4">
        <f t="shared" si="278"/>
        <v>346319.71999999991</v>
      </c>
      <c r="AP550" s="4">
        <v>0</v>
      </c>
      <c r="AQ550" s="4">
        <v>0</v>
      </c>
      <c r="AR550" s="4">
        <f t="shared" si="279"/>
        <v>613556.32573473838</v>
      </c>
      <c r="AS550" s="4">
        <f t="shared" si="287"/>
        <v>4635305.1163992947</v>
      </c>
      <c r="AT550" s="4">
        <v>0</v>
      </c>
      <c r="AU550" s="4">
        <f t="shared" si="288"/>
        <v>4635305.1163992947</v>
      </c>
      <c r="AV550" s="18">
        <f t="shared" si="289"/>
        <v>1</v>
      </c>
      <c r="AW550" s="105"/>
      <c r="AX550" s="103"/>
      <c r="AY550" s="107">
        <f t="shared" si="280"/>
        <v>4635305.1163992947</v>
      </c>
      <c r="AZ550" s="7"/>
      <c r="BA550" s="7"/>
      <c r="BB550" s="7"/>
      <c r="BC550" s="7"/>
      <c r="BD550" s="7"/>
      <c r="BE550" s="7"/>
      <c r="BF550" s="7"/>
    </row>
    <row r="551" spans="1:58" x14ac:dyDescent="0.25">
      <c r="A551" s="22" t="s">
        <v>2050</v>
      </c>
      <c r="B551" s="23">
        <v>6</v>
      </c>
      <c r="C551" s="22" t="s">
        <v>2060</v>
      </c>
      <c r="D551" s="48">
        <v>60002102</v>
      </c>
      <c r="E551" s="22" t="s">
        <v>768</v>
      </c>
      <c r="F551" s="22">
        <v>0</v>
      </c>
      <c r="I551" s="1" t="s">
        <v>546</v>
      </c>
      <c r="J551" s="33">
        <v>18260</v>
      </c>
      <c r="K551" s="33">
        <f t="shared" si="281"/>
        <v>13713.261716086779</v>
      </c>
      <c r="L551" s="33">
        <v>618</v>
      </c>
      <c r="M551" s="33">
        <f t="shared" si="282"/>
        <v>1</v>
      </c>
      <c r="N551" s="32">
        <v>0</v>
      </c>
      <c r="O551" s="33" t="s">
        <v>11</v>
      </c>
      <c r="P551" s="33" t="str">
        <f t="shared" si="258"/>
        <v>Faible activité</v>
      </c>
      <c r="Q551" s="36">
        <f t="shared" si="259"/>
        <v>1.4357142857142857</v>
      </c>
      <c r="R551" s="6">
        <f t="shared" si="260"/>
        <v>2.1810920238095237</v>
      </c>
      <c r="S551" s="6">
        <f t="shared" si="261"/>
        <v>0</v>
      </c>
      <c r="T551" s="6">
        <f t="shared" si="283"/>
        <v>0.745377738095238</v>
      </c>
      <c r="U551" s="6">
        <f t="shared" si="262"/>
        <v>2.1810920238095237</v>
      </c>
      <c r="V551" s="6">
        <f t="shared" si="263"/>
        <v>2.4455357142857141</v>
      </c>
      <c r="W551" s="6">
        <f t="shared" si="264"/>
        <v>2.9612500000000002</v>
      </c>
      <c r="X551" s="6">
        <f t="shared" si="265"/>
        <v>0</v>
      </c>
      <c r="Y551" s="6">
        <f t="shared" si="284"/>
        <v>0.51571428571428601</v>
      </c>
      <c r="Z551" s="6">
        <f t="shared" si="266"/>
        <v>2.9612500000000002</v>
      </c>
      <c r="AA551" s="4">
        <f t="shared" si="267"/>
        <v>1</v>
      </c>
      <c r="AB551" s="44">
        <f t="shared" si="268"/>
        <v>1</v>
      </c>
      <c r="AC551" s="6">
        <f t="shared" si="269"/>
        <v>0.125</v>
      </c>
      <c r="AD551" s="4">
        <f t="shared" si="285"/>
        <v>0</v>
      </c>
      <c r="AF551" s="4">
        <f t="shared" si="270"/>
        <v>0</v>
      </c>
      <c r="AG551" s="4">
        <f t="shared" si="271"/>
        <v>-109054.60119047618</v>
      </c>
      <c r="AH551" s="4">
        <f t="shared" si="286"/>
        <v>-109054.60119047618</v>
      </c>
      <c r="AI551" s="4">
        <f t="shared" si="272"/>
        <v>420163.59285714279</v>
      </c>
      <c r="AJ551" s="4">
        <f t="shared" si="273"/>
        <v>152984.27057142867</v>
      </c>
      <c r="AK551" s="4">
        <f t="shared" si="274"/>
        <v>273849.59999999998</v>
      </c>
      <c r="AL551" s="4">
        <f t="shared" si="275"/>
        <v>42000</v>
      </c>
      <c r="AM551" s="4">
        <f t="shared" si="276"/>
        <v>8969.5249999999996</v>
      </c>
      <c r="AN551" s="4">
        <f t="shared" si="277"/>
        <v>7303.636363636364</v>
      </c>
      <c r="AO551" s="4">
        <f t="shared" si="278"/>
        <v>0</v>
      </c>
      <c r="AP551" s="4">
        <v>0</v>
      </c>
      <c r="AQ551" s="4">
        <v>0</v>
      </c>
      <c r="AR551" s="4">
        <f t="shared" si="279"/>
        <v>0</v>
      </c>
      <c r="AS551" s="4">
        <f t="shared" si="287"/>
        <v>905270.62479220785</v>
      </c>
      <c r="AT551" s="4">
        <v>0</v>
      </c>
      <c r="AU551" s="4">
        <f t="shared" si="288"/>
        <v>905270.62479220785</v>
      </c>
      <c r="AV551" s="18">
        <f t="shared" si="289"/>
        <v>1</v>
      </c>
      <c r="AW551" s="105"/>
      <c r="AX551" s="103"/>
      <c r="AY551" s="107">
        <f t="shared" si="280"/>
        <v>905270.62479220785</v>
      </c>
      <c r="AZ551" s="7"/>
      <c r="BA551" s="7"/>
      <c r="BB551" s="7"/>
      <c r="BC551" s="7"/>
      <c r="BD551" s="7"/>
      <c r="BE551" s="7"/>
      <c r="BF551" s="7"/>
    </row>
    <row r="552" spans="1:58" x14ac:dyDescent="0.25">
      <c r="A552" s="22" t="s">
        <v>2050</v>
      </c>
      <c r="B552" s="23">
        <v>6</v>
      </c>
      <c r="C552" s="22" t="s">
        <v>713</v>
      </c>
      <c r="D552" s="48">
        <v>60019288</v>
      </c>
      <c r="E552" s="22" t="s">
        <v>759</v>
      </c>
      <c r="F552" s="22" t="s">
        <v>1595</v>
      </c>
      <c r="I552" s="1" t="s">
        <v>552</v>
      </c>
      <c r="J552" s="33">
        <v>0</v>
      </c>
      <c r="K552" s="33">
        <f t="shared" si="281"/>
        <v>0</v>
      </c>
      <c r="L552" s="33">
        <v>0</v>
      </c>
      <c r="M552" s="33">
        <f t="shared" si="282"/>
        <v>0</v>
      </c>
      <c r="N552" s="5">
        <v>0</v>
      </c>
      <c r="O552" s="1" t="s">
        <v>1510</v>
      </c>
      <c r="P552" s="33" t="str">
        <f t="shared" si="258"/>
        <v/>
      </c>
      <c r="Q552" s="36">
        <f t="shared" si="259"/>
        <v>0</v>
      </c>
      <c r="R552" s="6">
        <f t="shared" si="260"/>
        <v>0</v>
      </c>
      <c r="S552" s="6">
        <f t="shared" si="261"/>
        <v>0</v>
      </c>
      <c r="T552" s="6">
        <f t="shared" si="283"/>
        <v>0</v>
      </c>
      <c r="U552" s="6">
        <f t="shared" si="262"/>
        <v>0</v>
      </c>
      <c r="V552" s="6">
        <f t="shared" si="263"/>
        <v>0</v>
      </c>
      <c r="W552" s="6">
        <f t="shared" si="264"/>
        <v>0</v>
      </c>
      <c r="X552" s="6">
        <f t="shared" si="265"/>
        <v>0</v>
      </c>
      <c r="Y552" s="6">
        <f t="shared" si="284"/>
        <v>0</v>
      </c>
      <c r="Z552" s="6">
        <f t="shared" si="266"/>
        <v>0</v>
      </c>
      <c r="AA552" s="4">
        <f t="shared" si="267"/>
        <v>0</v>
      </c>
      <c r="AB552" s="44">
        <f t="shared" si="268"/>
        <v>0</v>
      </c>
      <c r="AC552" s="6">
        <f t="shared" si="269"/>
        <v>0</v>
      </c>
      <c r="AD552" s="4">
        <f t="shared" si="285"/>
        <v>0</v>
      </c>
      <c r="AF552" s="4">
        <f t="shared" si="270"/>
        <v>0</v>
      </c>
      <c r="AG552" s="4">
        <f t="shared" si="271"/>
        <v>0</v>
      </c>
      <c r="AH552" s="4">
        <f t="shared" si="286"/>
        <v>0</v>
      </c>
      <c r="AI552" s="4">
        <f t="shared" si="272"/>
        <v>0</v>
      </c>
      <c r="AJ552" s="4">
        <f t="shared" si="273"/>
        <v>0</v>
      </c>
      <c r="AK552" s="4">
        <f t="shared" si="274"/>
        <v>0</v>
      </c>
      <c r="AL552" s="4">
        <f t="shared" si="275"/>
        <v>0</v>
      </c>
      <c r="AM552" s="4">
        <f t="shared" si="276"/>
        <v>0</v>
      </c>
      <c r="AN552" s="4">
        <f t="shared" si="277"/>
        <v>0</v>
      </c>
      <c r="AO552" s="4">
        <f t="shared" si="278"/>
        <v>0</v>
      </c>
      <c r="AP552" s="4">
        <v>0</v>
      </c>
      <c r="AQ552" s="4">
        <v>0</v>
      </c>
      <c r="AR552" s="4">
        <f t="shared" si="279"/>
        <v>0</v>
      </c>
      <c r="AS552" s="4">
        <f t="shared" si="287"/>
        <v>0</v>
      </c>
      <c r="AT552" s="4">
        <v>0</v>
      </c>
      <c r="AU552" s="4">
        <f t="shared" si="288"/>
        <v>0</v>
      </c>
      <c r="AV552" s="18">
        <f t="shared" si="289"/>
        <v>0</v>
      </c>
      <c r="AW552" s="105"/>
      <c r="AX552" s="103"/>
      <c r="AY552" s="107">
        <f t="shared" si="280"/>
        <v>0</v>
      </c>
      <c r="AZ552" s="7"/>
      <c r="BA552" s="7"/>
      <c r="BB552" s="7"/>
      <c r="BC552" s="7"/>
      <c r="BD552" s="7"/>
      <c r="BE552" s="7"/>
      <c r="BF552" s="7"/>
    </row>
    <row r="553" spans="1:58" x14ac:dyDescent="0.25">
      <c r="A553" s="22" t="s">
        <v>2050</v>
      </c>
      <c r="B553" s="23">
        <v>6</v>
      </c>
      <c r="C553" s="22" t="s">
        <v>2061</v>
      </c>
      <c r="D553" s="48">
        <v>60780491</v>
      </c>
      <c r="E553" s="22" t="s">
        <v>2062</v>
      </c>
      <c r="F553" s="22" t="s">
        <v>1529</v>
      </c>
      <c r="I553" s="1" t="s">
        <v>547</v>
      </c>
      <c r="J553" s="33">
        <v>0</v>
      </c>
      <c r="K553" s="33">
        <f t="shared" si="281"/>
        <v>0</v>
      </c>
      <c r="L553" s="33">
        <v>0</v>
      </c>
      <c r="M553" s="33">
        <f t="shared" si="282"/>
        <v>0</v>
      </c>
      <c r="N553" s="32">
        <v>1</v>
      </c>
      <c r="O553" s="43"/>
      <c r="P553" s="33" t="str">
        <f t="shared" si="258"/>
        <v/>
      </c>
      <c r="Q553" s="36">
        <f t="shared" si="259"/>
        <v>0</v>
      </c>
      <c r="R553" s="6">
        <f t="shared" si="260"/>
        <v>0</v>
      </c>
      <c r="S553" s="6">
        <f t="shared" si="261"/>
        <v>0</v>
      </c>
      <c r="T553" s="6">
        <f t="shared" si="283"/>
        <v>0</v>
      </c>
      <c r="U553" s="6">
        <f t="shared" si="262"/>
        <v>0</v>
      </c>
      <c r="V553" s="6">
        <f t="shared" si="263"/>
        <v>0</v>
      </c>
      <c r="W553" s="6">
        <f t="shared" si="264"/>
        <v>0</v>
      </c>
      <c r="X553" s="6">
        <f t="shared" si="265"/>
        <v>0</v>
      </c>
      <c r="Y553" s="6">
        <f t="shared" si="284"/>
        <v>0</v>
      </c>
      <c r="Z553" s="6">
        <f t="shared" si="266"/>
        <v>0</v>
      </c>
      <c r="AA553" s="4">
        <f t="shared" si="267"/>
        <v>0</v>
      </c>
      <c r="AB553" s="44">
        <f t="shared" si="268"/>
        <v>0</v>
      </c>
      <c r="AC553" s="6">
        <f t="shared" si="269"/>
        <v>0</v>
      </c>
      <c r="AD553" s="4">
        <f t="shared" si="285"/>
        <v>0</v>
      </c>
      <c r="AF553" s="4">
        <f t="shared" si="270"/>
        <v>0</v>
      </c>
      <c r="AG553" s="4">
        <f t="shared" si="271"/>
        <v>0</v>
      </c>
      <c r="AH553" s="4">
        <f t="shared" si="286"/>
        <v>0</v>
      </c>
      <c r="AI553" s="4">
        <f t="shared" si="272"/>
        <v>0</v>
      </c>
      <c r="AJ553" s="4">
        <f t="shared" si="273"/>
        <v>0</v>
      </c>
      <c r="AK553" s="4">
        <f t="shared" si="274"/>
        <v>0</v>
      </c>
      <c r="AL553" s="4">
        <f t="shared" si="275"/>
        <v>0</v>
      </c>
      <c r="AM553" s="4">
        <f t="shared" si="276"/>
        <v>0</v>
      </c>
      <c r="AN553" s="4">
        <f t="shared" si="277"/>
        <v>0</v>
      </c>
      <c r="AO553" s="4">
        <f t="shared" si="278"/>
        <v>0</v>
      </c>
      <c r="AP553" s="4">
        <v>0</v>
      </c>
      <c r="AQ553" s="4">
        <v>0</v>
      </c>
      <c r="AR553" s="4">
        <f t="shared" si="279"/>
        <v>0</v>
      </c>
      <c r="AS553" s="4">
        <f t="shared" si="287"/>
        <v>0</v>
      </c>
      <c r="AT553" s="4">
        <v>0</v>
      </c>
      <c r="AU553" s="4">
        <f t="shared" si="288"/>
        <v>0</v>
      </c>
      <c r="AV553" s="18">
        <f t="shared" si="289"/>
        <v>0</v>
      </c>
      <c r="AW553" s="105"/>
      <c r="AX553" s="103"/>
      <c r="AY553" s="107">
        <f t="shared" si="280"/>
        <v>0</v>
      </c>
      <c r="AZ553" s="7"/>
      <c r="BA553" s="7"/>
      <c r="BB553" s="7"/>
      <c r="BC553" s="7"/>
      <c r="BD553" s="7"/>
      <c r="BE553" s="7"/>
      <c r="BF553" s="7"/>
    </row>
    <row r="554" spans="1:58" x14ac:dyDescent="0.25">
      <c r="A554" s="22" t="s">
        <v>2050</v>
      </c>
      <c r="B554" s="23">
        <v>6</v>
      </c>
      <c r="C554" s="22" t="s">
        <v>2063</v>
      </c>
      <c r="D554" s="48">
        <v>60780517</v>
      </c>
      <c r="E554" s="22" t="s">
        <v>2064</v>
      </c>
      <c r="F554" s="22" t="s">
        <v>1529</v>
      </c>
      <c r="I554" s="1" t="s">
        <v>555</v>
      </c>
      <c r="J554" s="33">
        <v>0</v>
      </c>
      <c r="K554" s="33">
        <f t="shared" si="281"/>
        <v>0</v>
      </c>
      <c r="L554" s="33">
        <v>0</v>
      </c>
      <c r="M554" s="33">
        <f t="shared" si="282"/>
        <v>0</v>
      </c>
      <c r="N554" s="32">
        <v>1</v>
      </c>
      <c r="O554" s="43"/>
      <c r="P554" s="33" t="str">
        <f t="shared" si="258"/>
        <v/>
      </c>
      <c r="Q554" s="36">
        <f t="shared" si="259"/>
        <v>0</v>
      </c>
      <c r="R554" s="6">
        <f t="shared" si="260"/>
        <v>0</v>
      </c>
      <c r="S554" s="6">
        <f t="shared" si="261"/>
        <v>0</v>
      </c>
      <c r="T554" s="6">
        <f t="shared" si="283"/>
        <v>0</v>
      </c>
      <c r="U554" s="6">
        <f t="shared" si="262"/>
        <v>0</v>
      </c>
      <c r="V554" s="6">
        <f t="shared" si="263"/>
        <v>0</v>
      </c>
      <c r="W554" s="6">
        <f t="shared" si="264"/>
        <v>0</v>
      </c>
      <c r="X554" s="6">
        <f t="shared" si="265"/>
        <v>0</v>
      </c>
      <c r="Y554" s="6">
        <f t="shared" si="284"/>
        <v>0</v>
      </c>
      <c r="Z554" s="6">
        <f t="shared" si="266"/>
        <v>0</v>
      </c>
      <c r="AA554" s="4">
        <f t="shared" si="267"/>
        <v>0</v>
      </c>
      <c r="AB554" s="44">
        <f t="shared" si="268"/>
        <v>0</v>
      </c>
      <c r="AC554" s="6">
        <f t="shared" si="269"/>
        <v>0</v>
      </c>
      <c r="AD554" s="4">
        <f t="shared" si="285"/>
        <v>0</v>
      </c>
      <c r="AF554" s="4">
        <f t="shared" si="270"/>
        <v>0</v>
      </c>
      <c r="AG554" s="4">
        <f t="shared" si="271"/>
        <v>0</v>
      </c>
      <c r="AH554" s="4">
        <f t="shared" si="286"/>
        <v>0</v>
      </c>
      <c r="AI554" s="4">
        <f t="shared" si="272"/>
        <v>0</v>
      </c>
      <c r="AJ554" s="4">
        <f t="shared" si="273"/>
        <v>0</v>
      </c>
      <c r="AK554" s="4">
        <f t="shared" si="274"/>
        <v>0</v>
      </c>
      <c r="AL554" s="4">
        <f t="shared" si="275"/>
        <v>0</v>
      </c>
      <c r="AM554" s="4">
        <f t="shared" si="276"/>
        <v>0</v>
      </c>
      <c r="AN554" s="4">
        <f t="shared" si="277"/>
        <v>0</v>
      </c>
      <c r="AO554" s="4">
        <f t="shared" si="278"/>
        <v>0</v>
      </c>
      <c r="AP554" s="4">
        <v>0</v>
      </c>
      <c r="AQ554" s="4">
        <v>0</v>
      </c>
      <c r="AR554" s="4">
        <f t="shared" si="279"/>
        <v>0</v>
      </c>
      <c r="AS554" s="4">
        <f t="shared" si="287"/>
        <v>0</v>
      </c>
      <c r="AT554" s="4">
        <v>0</v>
      </c>
      <c r="AU554" s="4">
        <f t="shared" si="288"/>
        <v>0</v>
      </c>
      <c r="AV554" s="18">
        <f t="shared" si="289"/>
        <v>0</v>
      </c>
      <c r="AW554" s="105"/>
      <c r="AX554" s="103"/>
      <c r="AY554" s="107">
        <f t="shared" si="280"/>
        <v>0</v>
      </c>
      <c r="AZ554" s="7"/>
      <c r="BA554" s="7"/>
      <c r="BB554" s="7"/>
      <c r="BC554" s="7"/>
      <c r="BD554" s="7"/>
      <c r="BE554" s="7"/>
      <c r="BF554" s="7"/>
    </row>
    <row r="555" spans="1:58" x14ac:dyDescent="0.25">
      <c r="A555" s="22" t="s">
        <v>2050</v>
      </c>
      <c r="B555" s="23">
        <v>6</v>
      </c>
      <c r="C555" s="22" t="s">
        <v>2065</v>
      </c>
      <c r="D555" s="48">
        <v>60780715</v>
      </c>
      <c r="E555" s="22" t="s">
        <v>2066</v>
      </c>
      <c r="F555" s="22" t="s">
        <v>1529</v>
      </c>
      <c r="I555" s="1" t="s">
        <v>554</v>
      </c>
      <c r="J555" s="33">
        <v>0</v>
      </c>
      <c r="K555" s="33">
        <f t="shared" si="281"/>
        <v>0</v>
      </c>
      <c r="L555" s="33">
        <v>0</v>
      </c>
      <c r="M555" s="33">
        <f t="shared" si="282"/>
        <v>0</v>
      </c>
      <c r="N555" s="32">
        <v>1</v>
      </c>
      <c r="O555" s="43"/>
      <c r="P555" s="33" t="str">
        <f t="shared" si="258"/>
        <v/>
      </c>
      <c r="Q555" s="36">
        <f t="shared" si="259"/>
        <v>0</v>
      </c>
      <c r="R555" s="6">
        <f t="shared" si="260"/>
        <v>0</v>
      </c>
      <c r="S555" s="6">
        <f t="shared" si="261"/>
        <v>0</v>
      </c>
      <c r="T555" s="6">
        <f t="shared" si="283"/>
        <v>0</v>
      </c>
      <c r="U555" s="6">
        <f t="shared" si="262"/>
        <v>0</v>
      </c>
      <c r="V555" s="6">
        <f t="shared" si="263"/>
        <v>0</v>
      </c>
      <c r="W555" s="6">
        <f t="shared" si="264"/>
        <v>0</v>
      </c>
      <c r="X555" s="6">
        <f t="shared" si="265"/>
        <v>0</v>
      </c>
      <c r="Y555" s="6">
        <f t="shared" si="284"/>
        <v>0</v>
      </c>
      <c r="Z555" s="6">
        <f t="shared" si="266"/>
        <v>0</v>
      </c>
      <c r="AA555" s="4">
        <f t="shared" si="267"/>
        <v>0</v>
      </c>
      <c r="AB555" s="44">
        <f t="shared" si="268"/>
        <v>0</v>
      </c>
      <c r="AC555" s="6">
        <f t="shared" si="269"/>
        <v>0</v>
      </c>
      <c r="AD555" s="4">
        <f t="shared" si="285"/>
        <v>0</v>
      </c>
      <c r="AF555" s="4">
        <f t="shared" si="270"/>
        <v>0</v>
      </c>
      <c r="AG555" s="4">
        <f t="shared" si="271"/>
        <v>0</v>
      </c>
      <c r="AH555" s="4">
        <f t="shared" si="286"/>
        <v>0</v>
      </c>
      <c r="AI555" s="4">
        <f t="shared" si="272"/>
        <v>0</v>
      </c>
      <c r="AJ555" s="4">
        <f t="shared" si="273"/>
        <v>0</v>
      </c>
      <c r="AK555" s="4">
        <f t="shared" si="274"/>
        <v>0</v>
      </c>
      <c r="AL555" s="4">
        <f t="shared" si="275"/>
        <v>0</v>
      </c>
      <c r="AM555" s="4">
        <f t="shared" si="276"/>
        <v>0</v>
      </c>
      <c r="AN555" s="4">
        <f t="shared" si="277"/>
        <v>0</v>
      </c>
      <c r="AO555" s="4">
        <f t="shared" si="278"/>
        <v>0</v>
      </c>
      <c r="AP555" s="4">
        <v>0</v>
      </c>
      <c r="AQ555" s="4">
        <v>0</v>
      </c>
      <c r="AR555" s="4">
        <f t="shared" si="279"/>
        <v>0</v>
      </c>
      <c r="AS555" s="4">
        <f t="shared" si="287"/>
        <v>0</v>
      </c>
      <c r="AT555" s="4">
        <v>0</v>
      </c>
      <c r="AU555" s="4">
        <f t="shared" si="288"/>
        <v>0</v>
      </c>
      <c r="AV555" s="18">
        <f t="shared" si="289"/>
        <v>0</v>
      </c>
      <c r="AW555" s="105"/>
      <c r="AX555" s="103"/>
      <c r="AY555" s="107">
        <f t="shared" si="280"/>
        <v>0</v>
      </c>
      <c r="AZ555" s="7"/>
      <c r="BA555" s="7"/>
      <c r="BB555" s="7"/>
      <c r="BC555" s="7"/>
      <c r="BD555" s="7"/>
      <c r="BE555" s="7"/>
      <c r="BF555" s="7"/>
    </row>
    <row r="556" spans="1:58" x14ac:dyDescent="0.25">
      <c r="A556" s="22" t="s">
        <v>2050</v>
      </c>
      <c r="B556" s="23">
        <v>6</v>
      </c>
      <c r="C556" s="22" t="s">
        <v>2067</v>
      </c>
      <c r="D556" s="48">
        <v>60780723</v>
      </c>
      <c r="E556" s="22" t="s">
        <v>2068</v>
      </c>
      <c r="F556" s="22" t="s">
        <v>1529</v>
      </c>
      <c r="I556" s="1" t="s">
        <v>553</v>
      </c>
      <c r="J556" s="33">
        <v>0</v>
      </c>
      <c r="K556" s="33">
        <f t="shared" si="281"/>
        <v>0</v>
      </c>
      <c r="L556" s="33">
        <v>0</v>
      </c>
      <c r="M556" s="33">
        <f t="shared" si="282"/>
        <v>0</v>
      </c>
      <c r="N556" s="32">
        <v>1</v>
      </c>
      <c r="O556" s="43"/>
      <c r="P556" s="33" t="str">
        <f t="shared" si="258"/>
        <v/>
      </c>
      <c r="Q556" s="36">
        <f t="shared" si="259"/>
        <v>0</v>
      </c>
      <c r="R556" s="6">
        <f t="shared" si="260"/>
        <v>0</v>
      </c>
      <c r="S556" s="6">
        <f t="shared" si="261"/>
        <v>0</v>
      </c>
      <c r="T556" s="6">
        <f t="shared" si="283"/>
        <v>0</v>
      </c>
      <c r="U556" s="6">
        <f t="shared" si="262"/>
        <v>0</v>
      </c>
      <c r="V556" s="6">
        <f t="shared" si="263"/>
        <v>0</v>
      </c>
      <c r="W556" s="6">
        <f t="shared" si="264"/>
        <v>0</v>
      </c>
      <c r="X556" s="6">
        <f t="shared" si="265"/>
        <v>0</v>
      </c>
      <c r="Y556" s="6">
        <f t="shared" si="284"/>
        <v>0</v>
      </c>
      <c r="Z556" s="6">
        <f t="shared" si="266"/>
        <v>0</v>
      </c>
      <c r="AA556" s="4">
        <f t="shared" si="267"/>
        <v>0</v>
      </c>
      <c r="AB556" s="44">
        <f t="shared" si="268"/>
        <v>0</v>
      </c>
      <c r="AC556" s="6">
        <f t="shared" si="269"/>
        <v>0</v>
      </c>
      <c r="AD556" s="4">
        <f t="shared" si="285"/>
        <v>0</v>
      </c>
      <c r="AF556" s="4">
        <f t="shared" si="270"/>
        <v>0</v>
      </c>
      <c r="AG556" s="4">
        <f t="shared" si="271"/>
        <v>0</v>
      </c>
      <c r="AH556" s="4">
        <f t="shared" si="286"/>
        <v>0</v>
      </c>
      <c r="AI556" s="4">
        <f t="shared" si="272"/>
        <v>0</v>
      </c>
      <c r="AJ556" s="4">
        <f t="shared" si="273"/>
        <v>0</v>
      </c>
      <c r="AK556" s="4">
        <f t="shared" si="274"/>
        <v>0</v>
      </c>
      <c r="AL556" s="4">
        <f t="shared" si="275"/>
        <v>0</v>
      </c>
      <c r="AM556" s="4">
        <f t="shared" si="276"/>
        <v>0</v>
      </c>
      <c r="AN556" s="4">
        <f t="shared" si="277"/>
        <v>0</v>
      </c>
      <c r="AO556" s="4">
        <f t="shared" si="278"/>
        <v>0</v>
      </c>
      <c r="AP556" s="4">
        <v>0</v>
      </c>
      <c r="AQ556" s="4">
        <v>0</v>
      </c>
      <c r="AR556" s="4">
        <f t="shared" si="279"/>
        <v>0</v>
      </c>
      <c r="AS556" s="4">
        <f t="shared" si="287"/>
        <v>0</v>
      </c>
      <c r="AT556" s="4">
        <v>0</v>
      </c>
      <c r="AU556" s="4">
        <f t="shared" si="288"/>
        <v>0</v>
      </c>
      <c r="AV556" s="18">
        <f t="shared" si="289"/>
        <v>0</v>
      </c>
      <c r="AW556" s="105"/>
      <c r="AX556" s="103"/>
      <c r="AY556" s="107">
        <f t="shared" si="280"/>
        <v>0</v>
      </c>
      <c r="AZ556" s="7"/>
      <c r="BA556" s="7"/>
      <c r="BB556" s="7"/>
      <c r="BC556" s="7"/>
      <c r="BD556" s="7"/>
      <c r="BE556" s="7"/>
      <c r="BF556" s="7"/>
    </row>
    <row r="557" spans="1:58" x14ac:dyDescent="0.25">
      <c r="A557" s="22" t="s">
        <v>2050</v>
      </c>
      <c r="B557" s="23">
        <v>6</v>
      </c>
      <c r="C557" s="22" t="s">
        <v>715</v>
      </c>
      <c r="D557" s="48">
        <v>60780947</v>
      </c>
      <c r="E557" s="22" t="s">
        <v>2069</v>
      </c>
      <c r="F557" s="22" t="s">
        <v>1559</v>
      </c>
      <c r="I557" s="1" t="s">
        <v>545</v>
      </c>
      <c r="J557" s="33">
        <v>55775</v>
      </c>
      <c r="K557" s="33">
        <f t="shared" si="281"/>
        <v>41887.030241771092</v>
      </c>
      <c r="L557" s="33">
        <v>1574</v>
      </c>
      <c r="M557" s="33">
        <f t="shared" si="282"/>
        <v>1</v>
      </c>
      <c r="N557" s="32">
        <v>0</v>
      </c>
      <c r="O557" s="43" t="s">
        <v>11</v>
      </c>
      <c r="P557" s="33" t="str">
        <f t="shared" si="258"/>
        <v/>
      </c>
      <c r="Q557" s="36">
        <f t="shared" si="259"/>
        <v>3.6687500000000002</v>
      </c>
      <c r="R557" s="6">
        <f t="shared" si="260"/>
        <v>4.9686028571428569</v>
      </c>
      <c r="S557" s="6">
        <f t="shared" si="261"/>
        <v>0</v>
      </c>
      <c r="T557" s="6">
        <f t="shared" si="283"/>
        <v>1.2998528571428567</v>
      </c>
      <c r="U557" s="6">
        <f t="shared" si="262"/>
        <v>4.9686028571428569</v>
      </c>
      <c r="V557" s="6">
        <f t="shared" si="263"/>
        <v>7.4698660714285712</v>
      </c>
      <c r="W557" s="6">
        <f t="shared" si="264"/>
        <v>7.9153273809523803</v>
      </c>
      <c r="X557" s="6">
        <f t="shared" si="265"/>
        <v>0</v>
      </c>
      <c r="Y557" s="6">
        <f t="shared" si="284"/>
        <v>0.44546130952380913</v>
      </c>
      <c r="Z557" s="6">
        <f t="shared" si="266"/>
        <v>7.9153273809523803</v>
      </c>
      <c r="AA557" s="4">
        <f t="shared" si="267"/>
        <v>1</v>
      </c>
      <c r="AB557" s="44">
        <f t="shared" si="268"/>
        <v>1</v>
      </c>
      <c r="AC557" s="6">
        <f t="shared" si="269"/>
        <v>0.125</v>
      </c>
      <c r="AD557" s="4">
        <f t="shared" si="285"/>
        <v>0</v>
      </c>
      <c r="AF557" s="4">
        <f t="shared" si="270"/>
        <v>0</v>
      </c>
      <c r="AG557" s="4">
        <f t="shared" si="271"/>
        <v>0</v>
      </c>
      <c r="AH557" s="4">
        <f t="shared" si="286"/>
        <v>0</v>
      </c>
      <c r="AI557" s="4">
        <f t="shared" si="272"/>
        <v>922895.52857142827</v>
      </c>
      <c r="AJ557" s="4">
        <f t="shared" si="273"/>
        <v>132144.04834821419</v>
      </c>
      <c r="AK557" s="4">
        <f t="shared" si="274"/>
        <v>273849.59999999998</v>
      </c>
      <c r="AL557" s="4">
        <f t="shared" si="275"/>
        <v>42000</v>
      </c>
      <c r="AM557" s="4">
        <f t="shared" si="276"/>
        <v>8969.5249999999996</v>
      </c>
      <c r="AN557" s="4">
        <f t="shared" si="277"/>
        <v>18601.818181818184</v>
      </c>
      <c r="AO557" s="4">
        <f t="shared" si="278"/>
        <v>0</v>
      </c>
      <c r="AP557" s="4">
        <v>0</v>
      </c>
      <c r="AQ557" s="4">
        <v>0</v>
      </c>
      <c r="AR557" s="4">
        <f t="shared" si="279"/>
        <v>0</v>
      </c>
      <c r="AS557" s="4">
        <f t="shared" si="287"/>
        <v>1398460.5201014604</v>
      </c>
      <c r="AT557" s="4">
        <v>0</v>
      </c>
      <c r="AU557" s="4">
        <f t="shared" si="288"/>
        <v>1398460.5201014604</v>
      </c>
      <c r="AV557" s="18">
        <f t="shared" si="289"/>
        <v>1</v>
      </c>
      <c r="AW557" s="105"/>
      <c r="AX557" s="103"/>
      <c r="AY557" s="107">
        <f t="shared" si="280"/>
        <v>1398460.5201014604</v>
      </c>
      <c r="AZ557" s="7"/>
      <c r="BA557" s="7"/>
      <c r="BB557" s="7"/>
      <c r="BC557" s="7"/>
      <c r="BD557" s="7"/>
      <c r="BE557" s="7"/>
      <c r="BF557" s="7"/>
    </row>
    <row r="558" spans="1:58" x14ac:dyDescent="0.25">
      <c r="A558" s="22" t="s">
        <v>2050</v>
      </c>
      <c r="B558" s="23">
        <v>6</v>
      </c>
      <c r="C558" s="22" t="s">
        <v>2070</v>
      </c>
      <c r="D558" s="48">
        <v>60789195</v>
      </c>
      <c r="E558" s="22" t="s">
        <v>766</v>
      </c>
      <c r="F558" s="22" t="s">
        <v>1504</v>
      </c>
      <c r="G558" s="1">
        <v>1</v>
      </c>
      <c r="H558" s="1" t="s">
        <v>2313</v>
      </c>
      <c r="I558" s="1" t="s">
        <v>766</v>
      </c>
      <c r="J558" s="33">
        <v>0</v>
      </c>
      <c r="K558" s="33">
        <f t="shared" si="281"/>
        <v>0</v>
      </c>
      <c r="L558" s="33">
        <v>0</v>
      </c>
      <c r="M558" s="33">
        <f t="shared" si="282"/>
        <v>0</v>
      </c>
      <c r="N558" s="5">
        <v>0</v>
      </c>
      <c r="O558" s="43" t="s">
        <v>1510</v>
      </c>
      <c r="P558" s="33" t="str">
        <f t="shared" si="258"/>
        <v/>
      </c>
      <c r="Q558" s="36">
        <f t="shared" si="259"/>
        <v>0</v>
      </c>
      <c r="R558" s="6">
        <f t="shared" si="260"/>
        <v>0</v>
      </c>
      <c r="S558" s="6">
        <f t="shared" si="261"/>
        <v>0</v>
      </c>
      <c r="T558" s="6">
        <f t="shared" si="283"/>
        <v>0</v>
      </c>
      <c r="U558" s="6">
        <f t="shared" si="262"/>
        <v>0</v>
      </c>
      <c r="V558" s="6">
        <f t="shared" si="263"/>
        <v>0</v>
      </c>
      <c r="W558" s="6">
        <f t="shared" si="264"/>
        <v>0</v>
      </c>
      <c r="X558" s="6">
        <f t="shared" si="265"/>
        <v>0</v>
      </c>
      <c r="Y558" s="6">
        <f t="shared" si="284"/>
        <v>0</v>
      </c>
      <c r="Z558" s="6">
        <f t="shared" si="266"/>
        <v>0</v>
      </c>
      <c r="AA558" s="4">
        <f t="shared" si="267"/>
        <v>0</v>
      </c>
      <c r="AB558" s="44">
        <f t="shared" si="268"/>
        <v>0</v>
      </c>
      <c r="AC558" s="6">
        <f t="shared" si="269"/>
        <v>0</v>
      </c>
      <c r="AD558" s="4">
        <f t="shared" si="285"/>
        <v>0</v>
      </c>
      <c r="AF558" s="4">
        <f t="shared" si="270"/>
        <v>0</v>
      </c>
      <c r="AG558" s="4">
        <f t="shared" si="271"/>
        <v>0</v>
      </c>
      <c r="AH558" s="4">
        <f t="shared" si="286"/>
        <v>0</v>
      </c>
      <c r="AI558" s="4">
        <f t="shared" si="272"/>
        <v>0</v>
      </c>
      <c r="AJ558" s="4">
        <f t="shared" si="273"/>
        <v>0</v>
      </c>
      <c r="AK558" s="4">
        <f t="shared" si="274"/>
        <v>0</v>
      </c>
      <c r="AL558" s="4">
        <f t="shared" si="275"/>
        <v>0</v>
      </c>
      <c r="AM558" s="4">
        <f t="shared" si="276"/>
        <v>0</v>
      </c>
      <c r="AN558" s="4">
        <f t="shared" si="277"/>
        <v>0</v>
      </c>
      <c r="AO558" s="4">
        <f t="shared" si="278"/>
        <v>0</v>
      </c>
      <c r="AP558" s="4">
        <v>0</v>
      </c>
      <c r="AQ558" s="4">
        <v>0</v>
      </c>
      <c r="AR558" s="4">
        <f t="shared" si="279"/>
        <v>0</v>
      </c>
      <c r="AS558" s="4">
        <f t="shared" si="287"/>
        <v>0</v>
      </c>
      <c r="AT558" s="4">
        <v>0</v>
      </c>
      <c r="AU558" s="4">
        <f t="shared" si="288"/>
        <v>0</v>
      </c>
      <c r="AV558" s="18">
        <f t="shared" si="289"/>
        <v>0</v>
      </c>
      <c r="AW558" s="105"/>
      <c r="AX558" s="103"/>
      <c r="AY558" s="107">
        <f t="shared" si="280"/>
        <v>0</v>
      </c>
      <c r="AZ558" s="7"/>
      <c r="BA558" s="7"/>
      <c r="BB558" s="7"/>
      <c r="BC558" s="7"/>
      <c r="BD558" s="7"/>
      <c r="BE558" s="7"/>
      <c r="BF558" s="7"/>
    </row>
    <row r="559" spans="1:58" x14ac:dyDescent="0.25">
      <c r="A559" s="22" t="s">
        <v>2050</v>
      </c>
      <c r="B559" s="23">
        <v>13</v>
      </c>
      <c r="C559" s="22" t="s">
        <v>2071</v>
      </c>
      <c r="D559" s="48">
        <v>130000409</v>
      </c>
      <c r="E559" s="22" t="s">
        <v>805</v>
      </c>
      <c r="F559" s="22" t="s">
        <v>1504</v>
      </c>
      <c r="I559" s="1" t="s">
        <v>514</v>
      </c>
      <c r="J559" s="33">
        <v>63309</v>
      </c>
      <c r="K559" s="33">
        <f t="shared" si="281"/>
        <v>47545.064949821353</v>
      </c>
      <c r="L559" s="33">
        <v>3033</v>
      </c>
      <c r="M559" s="33">
        <f t="shared" si="282"/>
        <v>1</v>
      </c>
      <c r="N559" s="32">
        <v>0</v>
      </c>
      <c r="O559" s="33" t="s">
        <v>11</v>
      </c>
      <c r="P559" s="33" t="str">
        <f t="shared" si="258"/>
        <v/>
      </c>
      <c r="Q559" s="36">
        <f t="shared" si="259"/>
        <v>4.1172023809523814</v>
      </c>
      <c r="R559" s="6">
        <f t="shared" si="260"/>
        <v>6.0561030357142851</v>
      </c>
      <c r="S559" s="6">
        <f t="shared" si="261"/>
        <v>0</v>
      </c>
      <c r="T559" s="6">
        <f t="shared" si="283"/>
        <v>1.9389006547619037</v>
      </c>
      <c r="U559" s="6">
        <f t="shared" si="262"/>
        <v>6.0561030357142851</v>
      </c>
      <c r="V559" s="6">
        <f t="shared" si="263"/>
        <v>8.4788839285714275</v>
      </c>
      <c r="W559" s="6">
        <f t="shared" si="264"/>
        <v>9.8529523809523791</v>
      </c>
      <c r="X559" s="6">
        <f t="shared" si="265"/>
        <v>0</v>
      </c>
      <c r="Y559" s="6">
        <f t="shared" si="284"/>
        <v>1.3740684523809517</v>
      </c>
      <c r="Z559" s="6">
        <f t="shared" si="266"/>
        <v>9.8529523809523791</v>
      </c>
      <c r="AA559" s="4">
        <f t="shared" si="267"/>
        <v>1.6666666666666665</v>
      </c>
      <c r="AB559" s="44">
        <f t="shared" si="268"/>
        <v>2</v>
      </c>
      <c r="AC559" s="6">
        <f t="shared" si="269"/>
        <v>0.20833333333333331</v>
      </c>
      <c r="AD559" s="4">
        <f t="shared" si="285"/>
        <v>0</v>
      </c>
      <c r="AF559" s="4">
        <f t="shared" si="270"/>
        <v>0</v>
      </c>
      <c r="AG559" s="4">
        <f t="shared" si="271"/>
        <v>0</v>
      </c>
      <c r="AH559" s="4">
        <f t="shared" si="286"/>
        <v>0</v>
      </c>
      <c r="AI559" s="4">
        <f t="shared" si="272"/>
        <v>1376619.4648809517</v>
      </c>
      <c r="AJ559" s="4">
        <f t="shared" si="273"/>
        <v>407611.0856839284</v>
      </c>
      <c r="AK559" s="4">
        <f t="shared" si="274"/>
        <v>456415.99999999994</v>
      </c>
      <c r="AL559" s="4">
        <f t="shared" si="275"/>
        <v>84000</v>
      </c>
      <c r="AM559" s="4">
        <f t="shared" si="276"/>
        <v>14949.208333333332</v>
      </c>
      <c r="AN559" s="4">
        <f t="shared" si="277"/>
        <v>35844.545454545456</v>
      </c>
      <c r="AO559" s="4">
        <f t="shared" si="278"/>
        <v>211218.11999999997</v>
      </c>
      <c r="AP559" s="4">
        <v>0</v>
      </c>
      <c r="AQ559" s="4">
        <v>0</v>
      </c>
      <c r="AR559" s="4">
        <f t="shared" si="279"/>
        <v>0</v>
      </c>
      <c r="AS559" s="4">
        <f t="shared" si="287"/>
        <v>2586658.424352759</v>
      </c>
      <c r="AT559" s="4">
        <v>0</v>
      </c>
      <c r="AU559" s="4">
        <f t="shared" si="288"/>
        <v>2586658.424352759</v>
      </c>
      <c r="AV559" s="18">
        <f t="shared" si="289"/>
        <v>1</v>
      </c>
      <c r="AW559" s="105"/>
      <c r="AX559" s="103"/>
      <c r="AY559" s="107">
        <f t="shared" si="280"/>
        <v>2586658.424352759</v>
      </c>
      <c r="AZ559" s="7"/>
      <c r="BA559" s="7"/>
      <c r="BB559" s="7"/>
      <c r="BC559" s="7"/>
      <c r="BD559" s="7"/>
      <c r="BE559" s="7"/>
      <c r="BF559" s="7"/>
    </row>
    <row r="560" spans="1:58" x14ac:dyDescent="0.25">
      <c r="A560" s="22" t="s">
        <v>2050</v>
      </c>
      <c r="B560" s="23">
        <v>13</v>
      </c>
      <c r="C560" s="22" t="s">
        <v>2072</v>
      </c>
      <c r="D560" s="48">
        <v>130000565</v>
      </c>
      <c r="E560" s="22" t="s">
        <v>809</v>
      </c>
      <c r="F560" s="22" t="s">
        <v>1504</v>
      </c>
      <c r="I560" s="1" t="s">
        <v>512</v>
      </c>
      <c r="J560" s="33">
        <v>37147</v>
      </c>
      <c r="K560" s="33">
        <f t="shared" si="281"/>
        <v>27897.40049109943</v>
      </c>
      <c r="L560" s="33">
        <v>2094</v>
      </c>
      <c r="M560" s="33">
        <f t="shared" si="282"/>
        <v>1</v>
      </c>
      <c r="N560" s="32">
        <v>0</v>
      </c>
      <c r="O560" s="33" t="s">
        <v>11</v>
      </c>
      <c r="P560" s="33" t="str">
        <f t="shared" si="258"/>
        <v/>
      </c>
      <c r="Q560" s="36">
        <f t="shared" si="259"/>
        <v>2.5599404761904765</v>
      </c>
      <c r="R560" s="6">
        <f t="shared" si="260"/>
        <v>3.9987504761904762</v>
      </c>
      <c r="S560" s="6">
        <f t="shared" si="261"/>
        <v>0</v>
      </c>
      <c r="T560" s="6">
        <f t="shared" si="283"/>
        <v>1.4388099999999997</v>
      </c>
      <c r="U560" s="6">
        <f t="shared" si="262"/>
        <v>3.9987504761904762</v>
      </c>
      <c r="V560" s="6">
        <f t="shared" si="263"/>
        <v>4.9750446428571431</v>
      </c>
      <c r="W560" s="6">
        <f t="shared" si="264"/>
        <v>6.1954940476190465</v>
      </c>
      <c r="X560" s="6">
        <f t="shared" si="265"/>
        <v>0</v>
      </c>
      <c r="Y560" s="6">
        <f t="shared" si="284"/>
        <v>1.2204494047619034</v>
      </c>
      <c r="Z560" s="6">
        <f t="shared" si="266"/>
        <v>6.1954940476190465</v>
      </c>
      <c r="AA560" s="4">
        <f t="shared" si="267"/>
        <v>1.3333333333333333</v>
      </c>
      <c r="AB560" s="44">
        <f t="shared" si="268"/>
        <v>2</v>
      </c>
      <c r="AC560" s="6">
        <f t="shared" si="269"/>
        <v>0.16666666666666666</v>
      </c>
      <c r="AD560" s="4">
        <f t="shared" si="285"/>
        <v>0</v>
      </c>
      <c r="AF560" s="4">
        <f t="shared" si="270"/>
        <v>0</v>
      </c>
      <c r="AG560" s="4">
        <f t="shared" si="271"/>
        <v>0</v>
      </c>
      <c r="AH560" s="4">
        <f t="shared" si="286"/>
        <v>0</v>
      </c>
      <c r="AI560" s="4">
        <f t="shared" si="272"/>
        <v>1021555.0999999997</v>
      </c>
      <c r="AJ560" s="4">
        <f t="shared" si="273"/>
        <v>362040.70185535681</v>
      </c>
      <c r="AK560" s="4">
        <f t="shared" si="274"/>
        <v>365132.79999999993</v>
      </c>
      <c r="AL560" s="4">
        <f t="shared" si="275"/>
        <v>84000</v>
      </c>
      <c r="AM560" s="4">
        <f t="shared" si="276"/>
        <v>11959.366666666665</v>
      </c>
      <c r="AN560" s="4">
        <f t="shared" si="277"/>
        <v>24747.272727272728</v>
      </c>
      <c r="AO560" s="4">
        <f t="shared" si="278"/>
        <v>145826.15999999997</v>
      </c>
      <c r="AP560" s="4">
        <v>0</v>
      </c>
      <c r="AQ560" s="4">
        <v>0</v>
      </c>
      <c r="AR560" s="4">
        <f t="shared" si="279"/>
        <v>0</v>
      </c>
      <c r="AS560" s="4">
        <f t="shared" si="287"/>
        <v>2015261.4012492956</v>
      </c>
      <c r="AT560" s="4">
        <v>0</v>
      </c>
      <c r="AU560" s="4">
        <f t="shared" si="288"/>
        <v>2015261.4012492956</v>
      </c>
      <c r="AV560" s="18">
        <f t="shared" si="289"/>
        <v>1</v>
      </c>
      <c r="AW560" s="105"/>
      <c r="AX560" s="103"/>
      <c r="AY560" s="107">
        <f t="shared" si="280"/>
        <v>2015261.4012492956</v>
      </c>
      <c r="AZ560" s="7"/>
      <c r="BA560" s="7"/>
      <c r="BB560" s="7"/>
      <c r="BC560" s="7"/>
      <c r="BD560" s="7"/>
      <c r="BE560" s="7"/>
      <c r="BF560" s="7"/>
    </row>
    <row r="561" spans="1:58" x14ac:dyDescent="0.25">
      <c r="A561" s="22" t="s">
        <v>2050</v>
      </c>
      <c r="B561" s="23">
        <v>13</v>
      </c>
      <c r="C561" s="22" t="s">
        <v>718</v>
      </c>
      <c r="D561" s="48">
        <v>130001225</v>
      </c>
      <c r="E561" s="22" t="s">
        <v>811</v>
      </c>
      <c r="F561" s="22" t="s">
        <v>1504</v>
      </c>
      <c r="I561" s="1" t="s">
        <v>511</v>
      </c>
      <c r="J561" s="33">
        <v>38816</v>
      </c>
      <c r="K561" s="33">
        <f t="shared" si="281"/>
        <v>29150.819647953143</v>
      </c>
      <c r="L561" s="33">
        <v>1443</v>
      </c>
      <c r="M561" s="33">
        <f t="shared" si="282"/>
        <v>1</v>
      </c>
      <c r="N561" s="32">
        <v>0</v>
      </c>
      <c r="O561" s="33" t="s">
        <v>11</v>
      </c>
      <c r="P561" s="33" t="str">
        <f t="shared" si="258"/>
        <v/>
      </c>
      <c r="Q561" s="36">
        <f t="shared" si="259"/>
        <v>2.6592857142857147</v>
      </c>
      <c r="R561" s="6">
        <f t="shared" si="260"/>
        <v>3.8339161309523808</v>
      </c>
      <c r="S561" s="6">
        <f t="shared" si="261"/>
        <v>0</v>
      </c>
      <c r="T561" s="6">
        <f t="shared" si="283"/>
        <v>1.1746304166666661</v>
      </c>
      <c r="U561" s="6">
        <f t="shared" si="262"/>
        <v>3.8339161309523808</v>
      </c>
      <c r="V561" s="6">
        <f t="shared" si="263"/>
        <v>5.1985714285714284</v>
      </c>
      <c r="W561" s="6">
        <f t="shared" si="264"/>
        <v>5.8998749999999998</v>
      </c>
      <c r="X561" s="6">
        <f t="shared" si="265"/>
        <v>0</v>
      </c>
      <c r="Y561" s="6">
        <f t="shared" si="284"/>
        <v>0.70130357142857136</v>
      </c>
      <c r="Z561" s="6">
        <f t="shared" si="266"/>
        <v>5.8998749999999998</v>
      </c>
      <c r="AA561" s="4">
        <f t="shared" si="267"/>
        <v>1</v>
      </c>
      <c r="AB561" s="44">
        <f t="shared" si="268"/>
        <v>1</v>
      </c>
      <c r="AC561" s="6">
        <f t="shared" si="269"/>
        <v>0.125</v>
      </c>
      <c r="AD561" s="4">
        <f t="shared" si="285"/>
        <v>0</v>
      </c>
      <c r="AF561" s="4">
        <f t="shared" si="270"/>
        <v>0</v>
      </c>
      <c r="AG561" s="4">
        <f t="shared" si="271"/>
        <v>0</v>
      </c>
      <c r="AH561" s="4">
        <f t="shared" si="286"/>
        <v>0</v>
      </c>
      <c r="AI561" s="4">
        <f t="shared" si="272"/>
        <v>833987.59583333298</v>
      </c>
      <c r="AJ561" s="4">
        <f t="shared" si="273"/>
        <v>208038.47846785715</v>
      </c>
      <c r="AK561" s="4">
        <f t="shared" si="274"/>
        <v>273849.59999999998</v>
      </c>
      <c r="AL561" s="4">
        <f t="shared" si="275"/>
        <v>42000</v>
      </c>
      <c r="AM561" s="4">
        <f t="shared" si="276"/>
        <v>8969.5249999999996</v>
      </c>
      <c r="AN561" s="4">
        <f t="shared" si="277"/>
        <v>17053.636363636364</v>
      </c>
      <c r="AO561" s="4">
        <f t="shared" si="278"/>
        <v>0</v>
      </c>
      <c r="AP561" s="4">
        <v>0</v>
      </c>
      <c r="AQ561" s="4">
        <v>0</v>
      </c>
      <c r="AR561" s="4">
        <f t="shared" si="279"/>
        <v>0</v>
      </c>
      <c r="AS561" s="4">
        <f t="shared" si="287"/>
        <v>1383898.8356648264</v>
      </c>
      <c r="AT561" s="4">
        <v>0</v>
      </c>
      <c r="AU561" s="4">
        <f t="shared" si="288"/>
        <v>1383898.8356648264</v>
      </c>
      <c r="AV561" s="18">
        <f t="shared" si="289"/>
        <v>1</v>
      </c>
      <c r="AW561" s="105"/>
      <c r="AX561" s="103"/>
      <c r="AY561" s="107">
        <f t="shared" si="280"/>
        <v>1383898.8356648264</v>
      </c>
      <c r="AZ561" s="7"/>
      <c r="BA561" s="7"/>
      <c r="BB561" s="7"/>
      <c r="BC561" s="7"/>
      <c r="BD561" s="7"/>
      <c r="BE561" s="7"/>
      <c r="BF561" s="7"/>
    </row>
    <row r="562" spans="1:58" x14ac:dyDescent="0.25">
      <c r="A562" s="22" t="s">
        <v>2050</v>
      </c>
      <c r="B562" s="23">
        <v>13</v>
      </c>
      <c r="C562" s="22" t="s">
        <v>2073</v>
      </c>
      <c r="D562" s="48">
        <v>130002215</v>
      </c>
      <c r="E562" s="22" t="s">
        <v>814</v>
      </c>
      <c r="F562" s="22" t="s">
        <v>1504</v>
      </c>
      <c r="I562" s="1" t="s">
        <v>510</v>
      </c>
      <c r="J562" s="33">
        <v>24321</v>
      </c>
      <c r="K562" s="33">
        <f t="shared" si="281"/>
        <v>18265.073285703536</v>
      </c>
      <c r="L562" s="33">
        <v>0</v>
      </c>
      <c r="M562" s="33">
        <f t="shared" si="282"/>
        <v>1</v>
      </c>
      <c r="N562" s="32">
        <v>0</v>
      </c>
      <c r="O562" s="33" t="s">
        <v>16</v>
      </c>
      <c r="P562" s="33" t="str">
        <f t="shared" si="258"/>
        <v/>
      </c>
      <c r="Q562" s="36">
        <f t="shared" si="259"/>
        <v>1.7964880952380953</v>
      </c>
      <c r="R562" s="6">
        <f t="shared" si="260"/>
        <v>0</v>
      </c>
      <c r="S562" s="6">
        <f t="shared" si="261"/>
        <v>0</v>
      </c>
      <c r="T562" s="6">
        <f t="shared" si="283"/>
        <v>0</v>
      </c>
      <c r="U562" s="6">
        <f t="shared" si="262"/>
        <v>1.7964880952380953</v>
      </c>
      <c r="V562" s="6">
        <f t="shared" si="263"/>
        <v>3.2572767857142857</v>
      </c>
      <c r="W562" s="6">
        <f t="shared" si="264"/>
        <v>0</v>
      </c>
      <c r="X562" s="6">
        <f t="shared" si="265"/>
        <v>0</v>
      </c>
      <c r="Y562" s="6">
        <f t="shared" si="284"/>
        <v>0</v>
      </c>
      <c r="Z562" s="6">
        <f t="shared" si="266"/>
        <v>3.2572767857142857</v>
      </c>
      <c r="AA562" s="4">
        <f t="shared" si="267"/>
        <v>0</v>
      </c>
      <c r="AB562" s="44">
        <f t="shared" si="268"/>
        <v>0</v>
      </c>
      <c r="AC562" s="6">
        <f t="shared" si="269"/>
        <v>0</v>
      </c>
      <c r="AD562" s="4">
        <f t="shared" si="285"/>
        <v>0</v>
      </c>
      <c r="AF562" s="4">
        <f t="shared" si="270"/>
        <v>0</v>
      </c>
      <c r="AG562" s="4">
        <f t="shared" si="271"/>
        <v>0</v>
      </c>
      <c r="AH562" s="4">
        <f t="shared" si="286"/>
        <v>0</v>
      </c>
      <c r="AI562" s="4">
        <f t="shared" si="272"/>
        <v>0</v>
      </c>
      <c r="AJ562" s="4">
        <f t="shared" si="273"/>
        <v>0</v>
      </c>
      <c r="AK562" s="4">
        <f t="shared" si="274"/>
        <v>0</v>
      </c>
      <c r="AL562" s="4">
        <f t="shared" si="275"/>
        <v>0</v>
      </c>
      <c r="AM562" s="4">
        <f t="shared" si="276"/>
        <v>0</v>
      </c>
      <c r="AN562" s="4">
        <f t="shared" si="277"/>
        <v>0</v>
      </c>
      <c r="AO562" s="4">
        <f t="shared" si="278"/>
        <v>0</v>
      </c>
      <c r="AP562" s="4">
        <v>0</v>
      </c>
      <c r="AQ562" s="4">
        <v>0</v>
      </c>
      <c r="AR562" s="4">
        <f t="shared" si="279"/>
        <v>0</v>
      </c>
      <c r="AS562" s="4">
        <f t="shared" si="287"/>
        <v>0</v>
      </c>
      <c r="AT562" s="4">
        <v>0</v>
      </c>
      <c r="AU562" s="4">
        <f t="shared" si="288"/>
        <v>0</v>
      </c>
      <c r="AV562" s="18">
        <f t="shared" si="289"/>
        <v>0</v>
      </c>
      <c r="AW562" s="105"/>
      <c r="AX562" s="103"/>
      <c r="AY562" s="107">
        <f t="shared" si="280"/>
        <v>0</v>
      </c>
      <c r="AZ562" s="7"/>
      <c r="BA562" s="7"/>
      <c r="BB562" s="7"/>
      <c r="BC562" s="7"/>
      <c r="BD562" s="7"/>
      <c r="BE562" s="7"/>
      <c r="BF562" s="7"/>
    </row>
    <row r="563" spans="1:58" x14ac:dyDescent="0.25">
      <c r="A563" s="22" t="s">
        <v>2050</v>
      </c>
      <c r="B563" s="23">
        <v>13</v>
      </c>
      <c r="C563" s="22" t="s">
        <v>2074</v>
      </c>
      <c r="D563" s="48">
        <v>130002827</v>
      </c>
      <c r="E563" s="22" t="s">
        <v>822</v>
      </c>
      <c r="F563" s="22" t="s">
        <v>1504</v>
      </c>
      <c r="I563" s="1" t="s">
        <v>508</v>
      </c>
      <c r="J563" s="33">
        <v>33521</v>
      </c>
      <c r="K563" s="33">
        <f t="shared" si="281"/>
        <v>25174.274150325571</v>
      </c>
      <c r="L563" s="33">
        <v>1646</v>
      </c>
      <c r="M563" s="33">
        <f t="shared" si="282"/>
        <v>1</v>
      </c>
      <c r="N563" s="32">
        <v>0</v>
      </c>
      <c r="O563" s="33" t="s">
        <v>11</v>
      </c>
      <c r="P563" s="33" t="str">
        <f t="shared" si="258"/>
        <v/>
      </c>
      <c r="Q563" s="36">
        <f t="shared" si="259"/>
        <v>2.3441071428571427</v>
      </c>
      <c r="R563" s="6">
        <f t="shared" si="260"/>
        <v>3.5812221428571425</v>
      </c>
      <c r="S563" s="6">
        <f t="shared" si="261"/>
        <v>0</v>
      </c>
      <c r="T563" s="6">
        <f t="shared" si="283"/>
        <v>1.2371149999999997</v>
      </c>
      <c r="U563" s="6">
        <f t="shared" si="262"/>
        <v>3.5812221428571425</v>
      </c>
      <c r="V563" s="6">
        <f t="shared" si="263"/>
        <v>4.4894196428571425</v>
      </c>
      <c r="W563" s="6">
        <f t="shared" si="264"/>
        <v>5.4520773809523808</v>
      </c>
      <c r="X563" s="6">
        <f t="shared" si="265"/>
        <v>0</v>
      </c>
      <c r="Y563" s="6">
        <f t="shared" si="284"/>
        <v>0.96265773809523836</v>
      </c>
      <c r="Z563" s="6">
        <f t="shared" si="266"/>
        <v>5.4520773809523808</v>
      </c>
      <c r="AA563" s="4">
        <f t="shared" si="267"/>
        <v>1</v>
      </c>
      <c r="AB563" s="44">
        <f t="shared" si="268"/>
        <v>1</v>
      </c>
      <c r="AC563" s="6">
        <f t="shared" si="269"/>
        <v>0.125</v>
      </c>
      <c r="AD563" s="4">
        <f t="shared" si="285"/>
        <v>0</v>
      </c>
      <c r="AF563" s="4">
        <f t="shared" si="270"/>
        <v>0</v>
      </c>
      <c r="AG563" s="4">
        <f t="shared" si="271"/>
        <v>0</v>
      </c>
      <c r="AH563" s="4">
        <f t="shared" si="286"/>
        <v>0</v>
      </c>
      <c r="AI563" s="4">
        <f t="shared" si="272"/>
        <v>878351.64999999979</v>
      </c>
      <c r="AJ563" s="4">
        <f t="shared" si="273"/>
        <v>285567.98978035722</v>
      </c>
      <c r="AK563" s="4">
        <f t="shared" si="274"/>
        <v>273849.59999999998</v>
      </c>
      <c r="AL563" s="4">
        <f t="shared" si="275"/>
        <v>42000</v>
      </c>
      <c r="AM563" s="4">
        <f t="shared" si="276"/>
        <v>8969.5249999999996</v>
      </c>
      <c r="AN563" s="4">
        <f t="shared" si="277"/>
        <v>19452.727272727272</v>
      </c>
      <c r="AO563" s="4">
        <f t="shared" si="278"/>
        <v>0</v>
      </c>
      <c r="AP563" s="4">
        <v>0</v>
      </c>
      <c r="AQ563" s="4">
        <v>0</v>
      </c>
      <c r="AR563" s="4">
        <f t="shared" si="279"/>
        <v>0</v>
      </c>
      <c r="AS563" s="4">
        <f t="shared" si="287"/>
        <v>1508191.4920530843</v>
      </c>
      <c r="AT563" s="4">
        <v>0</v>
      </c>
      <c r="AU563" s="4">
        <f t="shared" si="288"/>
        <v>1508191.4920530843</v>
      </c>
      <c r="AV563" s="18">
        <f t="shared" si="289"/>
        <v>1</v>
      </c>
      <c r="AW563" s="105"/>
      <c r="AX563" s="103"/>
      <c r="AY563" s="107">
        <f t="shared" si="280"/>
        <v>1508191.4920530843</v>
      </c>
      <c r="AZ563" s="7"/>
      <c r="BA563" s="7"/>
      <c r="BB563" s="7"/>
      <c r="BC563" s="7"/>
      <c r="BD563" s="7"/>
      <c r="BE563" s="7"/>
      <c r="BF563" s="7"/>
    </row>
    <row r="564" spans="1:58" x14ac:dyDescent="0.25">
      <c r="A564" s="22" t="s">
        <v>2050</v>
      </c>
      <c r="B564" s="23">
        <v>13</v>
      </c>
      <c r="C564" s="22" t="s">
        <v>2075</v>
      </c>
      <c r="D564" s="48">
        <v>130002835</v>
      </c>
      <c r="E564" s="22" t="s">
        <v>824</v>
      </c>
      <c r="F564" s="22" t="s">
        <v>1504</v>
      </c>
      <c r="I564" s="1" t="s">
        <v>507</v>
      </c>
      <c r="J564" s="33">
        <v>40738</v>
      </c>
      <c r="K564" s="33">
        <f t="shared" si="281"/>
        <v>30594.241828583967</v>
      </c>
      <c r="L564" s="33">
        <v>1651</v>
      </c>
      <c r="M564" s="33">
        <f t="shared" si="282"/>
        <v>1</v>
      </c>
      <c r="N564" s="32">
        <v>0</v>
      </c>
      <c r="O564" s="33" t="s">
        <v>11</v>
      </c>
      <c r="P564" s="33" t="str">
        <f t="shared" si="258"/>
        <v/>
      </c>
      <c r="Q564" s="36">
        <f t="shared" si="259"/>
        <v>2.7736904761904762</v>
      </c>
      <c r="R564" s="6">
        <f t="shared" si="260"/>
        <v>4.0429587500000004</v>
      </c>
      <c r="S564" s="6">
        <f t="shared" si="261"/>
        <v>0</v>
      </c>
      <c r="T564" s="6">
        <f t="shared" si="283"/>
        <v>1.2692682738095242</v>
      </c>
      <c r="U564" s="6">
        <f t="shared" si="262"/>
        <v>4.0429587500000004</v>
      </c>
      <c r="V564" s="6">
        <f t="shared" si="263"/>
        <v>5.4559821428571427</v>
      </c>
      <c r="W564" s="6">
        <f t="shared" si="264"/>
        <v>6.2720059523809519</v>
      </c>
      <c r="X564" s="6">
        <f t="shared" si="265"/>
        <v>0</v>
      </c>
      <c r="Y564" s="6">
        <f t="shared" si="284"/>
        <v>0.81602380952380926</v>
      </c>
      <c r="Z564" s="6">
        <f t="shared" si="266"/>
        <v>6.2720059523809519</v>
      </c>
      <c r="AA564" s="4">
        <f t="shared" si="267"/>
        <v>1</v>
      </c>
      <c r="AB564" s="44">
        <f t="shared" si="268"/>
        <v>1</v>
      </c>
      <c r="AC564" s="6">
        <f t="shared" si="269"/>
        <v>0.125</v>
      </c>
      <c r="AD564" s="4">
        <f t="shared" si="285"/>
        <v>0</v>
      </c>
      <c r="AF564" s="4">
        <f t="shared" si="270"/>
        <v>0</v>
      </c>
      <c r="AG564" s="4">
        <f t="shared" si="271"/>
        <v>0</v>
      </c>
      <c r="AH564" s="4">
        <f t="shared" si="286"/>
        <v>0</v>
      </c>
      <c r="AI564" s="4">
        <f t="shared" si="272"/>
        <v>901180.47440476215</v>
      </c>
      <c r="AJ564" s="4">
        <f t="shared" si="273"/>
        <v>242069.70938571423</v>
      </c>
      <c r="AK564" s="4">
        <f t="shared" si="274"/>
        <v>273849.59999999998</v>
      </c>
      <c r="AL564" s="4">
        <f t="shared" si="275"/>
        <v>42000</v>
      </c>
      <c r="AM564" s="4">
        <f t="shared" si="276"/>
        <v>8969.5249999999996</v>
      </c>
      <c r="AN564" s="4">
        <f t="shared" si="277"/>
        <v>19511.818181818184</v>
      </c>
      <c r="AO564" s="4">
        <f t="shared" si="278"/>
        <v>0</v>
      </c>
      <c r="AP564" s="4">
        <v>0</v>
      </c>
      <c r="AQ564" s="4">
        <v>0</v>
      </c>
      <c r="AR564" s="4">
        <f t="shared" si="279"/>
        <v>0</v>
      </c>
      <c r="AS564" s="4">
        <f t="shared" si="287"/>
        <v>1487581.1269722942</v>
      </c>
      <c r="AT564" s="4">
        <v>0</v>
      </c>
      <c r="AU564" s="4">
        <f t="shared" si="288"/>
        <v>1487581.1269722942</v>
      </c>
      <c r="AV564" s="18">
        <f t="shared" si="289"/>
        <v>1</v>
      </c>
      <c r="AW564" s="105"/>
      <c r="AX564" s="103"/>
      <c r="AY564" s="107">
        <f t="shared" si="280"/>
        <v>1487581.1269722942</v>
      </c>
      <c r="AZ564" s="7"/>
      <c r="BA564" s="7"/>
      <c r="BB564" s="7"/>
      <c r="BC564" s="7"/>
      <c r="BD564" s="7"/>
      <c r="BE564" s="7"/>
      <c r="BF564" s="7"/>
    </row>
    <row r="565" spans="1:58" x14ac:dyDescent="0.25">
      <c r="A565" s="22" t="s">
        <v>2050</v>
      </c>
      <c r="B565" s="23">
        <v>13</v>
      </c>
      <c r="C565" s="22" t="s">
        <v>2076</v>
      </c>
      <c r="D565" s="48">
        <v>130043664</v>
      </c>
      <c r="E565" s="22" t="s">
        <v>2077</v>
      </c>
      <c r="F565" s="22" t="s">
        <v>1559</v>
      </c>
      <c r="I565" s="1" t="s">
        <v>520</v>
      </c>
      <c r="J565" s="33">
        <v>29486</v>
      </c>
      <c r="K565" s="33">
        <f t="shared" si="281"/>
        <v>22143.988771113625</v>
      </c>
      <c r="L565" s="33">
        <v>0</v>
      </c>
      <c r="M565" s="33">
        <f t="shared" si="282"/>
        <v>1</v>
      </c>
      <c r="N565" s="32">
        <v>0</v>
      </c>
      <c r="O565" s="33" t="s">
        <v>16</v>
      </c>
      <c r="P565" s="33" t="str">
        <f t="shared" si="258"/>
        <v/>
      </c>
      <c r="Q565" s="36">
        <f t="shared" si="259"/>
        <v>2.1039285714285718</v>
      </c>
      <c r="R565" s="6">
        <f t="shared" si="260"/>
        <v>0</v>
      </c>
      <c r="S565" s="6">
        <f t="shared" si="261"/>
        <v>0</v>
      </c>
      <c r="T565" s="6">
        <f t="shared" si="283"/>
        <v>0</v>
      </c>
      <c r="U565" s="6">
        <f t="shared" si="262"/>
        <v>2.1039285714285718</v>
      </c>
      <c r="V565" s="6">
        <f t="shared" si="263"/>
        <v>3.9490178571428567</v>
      </c>
      <c r="W565" s="6">
        <f t="shared" si="264"/>
        <v>0</v>
      </c>
      <c r="X565" s="6">
        <f t="shared" si="265"/>
        <v>0</v>
      </c>
      <c r="Y565" s="6">
        <f t="shared" si="284"/>
        <v>0</v>
      </c>
      <c r="Z565" s="6">
        <f t="shared" si="266"/>
        <v>3.9490178571428567</v>
      </c>
      <c r="AA565" s="4">
        <f t="shared" si="267"/>
        <v>0</v>
      </c>
      <c r="AB565" s="44">
        <f t="shared" si="268"/>
        <v>0</v>
      </c>
      <c r="AC565" s="6">
        <f t="shared" si="269"/>
        <v>0</v>
      </c>
      <c r="AD565" s="4">
        <f t="shared" si="285"/>
        <v>0</v>
      </c>
      <c r="AF565" s="4">
        <f t="shared" si="270"/>
        <v>0</v>
      </c>
      <c r="AG565" s="4">
        <f t="shared" si="271"/>
        <v>0</v>
      </c>
      <c r="AH565" s="4">
        <f t="shared" si="286"/>
        <v>0</v>
      </c>
      <c r="AI565" s="4">
        <f t="shared" si="272"/>
        <v>0</v>
      </c>
      <c r="AJ565" s="4">
        <f t="shared" si="273"/>
        <v>0</v>
      </c>
      <c r="AK565" s="4">
        <f t="shared" si="274"/>
        <v>0</v>
      </c>
      <c r="AL565" s="4">
        <f t="shared" si="275"/>
        <v>0</v>
      </c>
      <c r="AM565" s="4">
        <f t="shared" si="276"/>
        <v>0</v>
      </c>
      <c r="AN565" s="4">
        <f t="shared" si="277"/>
        <v>0</v>
      </c>
      <c r="AO565" s="4">
        <f t="shared" si="278"/>
        <v>0</v>
      </c>
      <c r="AP565" s="4">
        <v>0</v>
      </c>
      <c r="AQ565" s="4">
        <v>0</v>
      </c>
      <c r="AR565" s="4">
        <f t="shared" si="279"/>
        <v>0</v>
      </c>
      <c r="AS565" s="4">
        <f t="shared" si="287"/>
        <v>0</v>
      </c>
      <c r="AT565" s="4">
        <v>0</v>
      </c>
      <c r="AU565" s="4">
        <f t="shared" si="288"/>
        <v>0</v>
      </c>
      <c r="AV565" s="18">
        <f t="shared" si="289"/>
        <v>0</v>
      </c>
      <c r="AW565" s="105"/>
      <c r="AX565" s="103"/>
      <c r="AY565" s="107">
        <f t="shared" si="280"/>
        <v>0</v>
      </c>
      <c r="AZ565" s="7"/>
      <c r="BA565" s="7"/>
      <c r="BB565" s="7"/>
      <c r="BC565" s="7"/>
      <c r="BD565" s="7"/>
      <c r="BE565" s="7"/>
      <c r="BF565" s="7"/>
    </row>
    <row r="566" spans="1:58" x14ac:dyDescent="0.25">
      <c r="A566" s="22" t="s">
        <v>2050</v>
      </c>
      <c r="B566" s="23">
        <v>13</v>
      </c>
      <c r="C566" s="22" t="s">
        <v>2078</v>
      </c>
      <c r="D566" s="48">
        <v>130780521</v>
      </c>
      <c r="E566" s="22" t="s">
        <v>818</v>
      </c>
      <c r="F566" s="22" t="s">
        <v>1504</v>
      </c>
      <c r="I566" s="1" t="s">
        <v>509</v>
      </c>
      <c r="J566" s="33">
        <v>82038</v>
      </c>
      <c r="K566" s="33">
        <f t="shared" si="281"/>
        <v>61610.545709985061</v>
      </c>
      <c r="L566" s="33">
        <v>1734</v>
      </c>
      <c r="M566" s="33">
        <f t="shared" si="282"/>
        <v>1</v>
      </c>
      <c r="N566" s="32">
        <v>0</v>
      </c>
      <c r="O566" s="33" t="s">
        <v>11</v>
      </c>
      <c r="P566" s="33" t="str">
        <f t="shared" si="258"/>
        <v/>
      </c>
      <c r="Q566" s="36">
        <f t="shared" si="259"/>
        <v>5.2320238095238096</v>
      </c>
      <c r="R566" s="6">
        <f t="shared" si="260"/>
        <v>6.707943928571428</v>
      </c>
      <c r="S566" s="6">
        <f t="shared" si="261"/>
        <v>0</v>
      </c>
      <c r="T566" s="6">
        <f t="shared" si="283"/>
        <v>1.4759201190476183</v>
      </c>
      <c r="U566" s="6">
        <f t="shared" si="262"/>
        <v>6.707943928571428</v>
      </c>
      <c r="V566" s="6">
        <f t="shared" si="263"/>
        <v>10.987232142857144</v>
      </c>
      <c r="W566" s="6">
        <f t="shared" si="264"/>
        <v>11.004595238095238</v>
      </c>
      <c r="X566" s="6">
        <f t="shared" si="265"/>
        <v>0</v>
      </c>
      <c r="Y566" s="6">
        <f t="shared" si="284"/>
        <v>1.7363095238094317E-2</v>
      </c>
      <c r="Z566" s="6">
        <f t="shared" si="266"/>
        <v>11.004595238095238</v>
      </c>
      <c r="AA566" s="4">
        <f t="shared" si="267"/>
        <v>1</v>
      </c>
      <c r="AB566" s="44">
        <f t="shared" si="268"/>
        <v>1</v>
      </c>
      <c r="AC566" s="6">
        <f t="shared" si="269"/>
        <v>0.125</v>
      </c>
      <c r="AD566" s="4">
        <f t="shared" si="285"/>
        <v>0</v>
      </c>
      <c r="AF566" s="4">
        <f t="shared" si="270"/>
        <v>0</v>
      </c>
      <c r="AG566" s="4">
        <f t="shared" si="271"/>
        <v>0</v>
      </c>
      <c r="AH566" s="4">
        <f t="shared" si="286"/>
        <v>0</v>
      </c>
      <c r="AI566" s="4">
        <f t="shared" si="272"/>
        <v>1047903.284523809</v>
      </c>
      <c r="AJ566" s="4">
        <f t="shared" si="273"/>
        <v>5150.6823321425845</v>
      </c>
      <c r="AK566" s="4">
        <f t="shared" si="274"/>
        <v>273849.59999999998</v>
      </c>
      <c r="AL566" s="4">
        <f t="shared" si="275"/>
        <v>42000</v>
      </c>
      <c r="AM566" s="4">
        <f t="shared" si="276"/>
        <v>8969.5249999999996</v>
      </c>
      <c r="AN566" s="4">
        <f t="shared" si="277"/>
        <v>20492.727272727272</v>
      </c>
      <c r="AO566" s="4">
        <f t="shared" si="278"/>
        <v>0</v>
      </c>
      <c r="AP566" s="4">
        <v>0</v>
      </c>
      <c r="AQ566" s="4">
        <v>0</v>
      </c>
      <c r="AR566" s="4">
        <f t="shared" si="279"/>
        <v>0</v>
      </c>
      <c r="AS566" s="4">
        <f t="shared" si="287"/>
        <v>1398365.8191286789</v>
      </c>
      <c r="AT566" s="4">
        <v>0</v>
      </c>
      <c r="AU566" s="4">
        <f t="shared" si="288"/>
        <v>1398365.8191286789</v>
      </c>
      <c r="AV566" s="18">
        <f t="shared" si="289"/>
        <v>1</v>
      </c>
      <c r="AW566" s="105"/>
      <c r="AX566" s="103"/>
      <c r="AY566" s="107">
        <f t="shared" si="280"/>
        <v>1398365.8191286789</v>
      </c>
      <c r="AZ566" s="7"/>
      <c r="BA566" s="7"/>
      <c r="BB566" s="7"/>
      <c r="BC566" s="7"/>
      <c r="BD566" s="7"/>
      <c r="BE566" s="7"/>
      <c r="BF566" s="7"/>
    </row>
    <row r="567" spans="1:58" x14ac:dyDescent="0.25">
      <c r="A567" s="22" t="s">
        <v>2050</v>
      </c>
      <c r="B567" s="23">
        <v>13</v>
      </c>
      <c r="C567" s="22" t="s">
        <v>2079</v>
      </c>
      <c r="D567" s="48">
        <v>130781479</v>
      </c>
      <c r="E567" s="22" t="s">
        <v>2080</v>
      </c>
      <c r="F567" s="22" t="s">
        <v>1529</v>
      </c>
      <c r="I567" s="1" t="s">
        <v>522</v>
      </c>
      <c r="J567" s="33">
        <v>0</v>
      </c>
      <c r="K567" s="33">
        <f t="shared" si="281"/>
        <v>0</v>
      </c>
      <c r="L567" s="33">
        <v>0</v>
      </c>
      <c r="M567" s="33">
        <f t="shared" si="282"/>
        <v>0</v>
      </c>
      <c r="N567" s="32">
        <v>1</v>
      </c>
      <c r="O567" s="43"/>
      <c r="P567" s="33" t="str">
        <f t="shared" si="258"/>
        <v/>
      </c>
      <c r="Q567" s="36">
        <f t="shared" si="259"/>
        <v>0</v>
      </c>
      <c r="R567" s="6">
        <f t="shared" si="260"/>
        <v>0</v>
      </c>
      <c r="S567" s="6">
        <f t="shared" si="261"/>
        <v>0</v>
      </c>
      <c r="T567" s="6">
        <f t="shared" si="283"/>
        <v>0</v>
      </c>
      <c r="U567" s="6">
        <f t="shared" si="262"/>
        <v>0</v>
      </c>
      <c r="V567" s="6">
        <f t="shared" si="263"/>
        <v>0</v>
      </c>
      <c r="W567" s="6">
        <f t="shared" si="264"/>
        <v>0</v>
      </c>
      <c r="X567" s="6">
        <f t="shared" si="265"/>
        <v>0</v>
      </c>
      <c r="Y567" s="6">
        <f t="shared" si="284"/>
        <v>0</v>
      </c>
      <c r="Z567" s="6">
        <f t="shared" si="266"/>
        <v>0</v>
      </c>
      <c r="AA567" s="4">
        <f t="shared" si="267"/>
        <v>0</v>
      </c>
      <c r="AB567" s="44">
        <f t="shared" si="268"/>
        <v>0</v>
      </c>
      <c r="AC567" s="6">
        <f t="shared" si="269"/>
        <v>0</v>
      </c>
      <c r="AD567" s="4">
        <f t="shared" si="285"/>
        <v>0</v>
      </c>
      <c r="AF567" s="4">
        <f t="shared" si="270"/>
        <v>0</v>
      </c>
      <c r="AG567" s="4">
        <f t="shared" si="271"/>
        <v>0</v>
      </c>
      <c r="AH567" s="4">
        <f t="shared" si="286"/>
        <v>0</v>
      </c>
      <c r="AI567" s="4">
        <f t="shared" si="272"/>
        <v>0</v>
      </c>
      <c r="AJ567" s="4">
        <f t="shared" si="273"/>
        <v>0</v>
      </c>
      <c r="AK567" s="4">
        <f t="shared" si="274"/>
        <v>0</v>
      </c>
      <c r="AL567" s="4">
        <f t="shared" si="275"/>
        <v>0</v>
      </c>
      <c r="AM567" s="4">
        <f t="shared" si="276"/>
        <v>0</v>
      </c>
      <c r="AN567" s="4">
        <f t="shared" si="277"/>
        <v>0</v>
      </c>
      <c r="AO567" s="4">
        <f t="shared" si="278"/>
        <v>0</v>
      </c>
      <c r="AP567" s="4">
        <v>0</v>
      </c>
      <c r="AQ567" s="4">
        <v>0</v>
      </c>
      <c r="AR567" s="4">
        <f t="shared" si="279"/>
        <v>0</v>
      </c>
      <c r="AS567" s="4">
        <f t="shared" si="287"/>
        <v>0</v>
      </c>
      <c r="AT567" s="4">
        <v>0</v>
      </c>
      <c r="AU567" s="4">
        <f t="shared" si="288"/>
        <v>0</v>
      </c>
      <c r="AV567" s="18">
        <f t="shared" si="289"/>
        <v>0</v>
      </c>
      <c r="AW567" s="105"/>
      <c r="AX567" s="103"/>
      <c r="AY567" s="107">
        <f t="shared" si="280"/>
        <v>0</v>
      </c>
      <c r="AZ567" s="7"/>
      <c r="BA567" s="7"/>
      <c r="BB567" s="7"/>
      <c r="BC567" s="7"/>
      <c r="BD567" s="7"/>
      <c r="BE567" s="7"/>
      <c r="BF567" s="7"/>
    </row>
    <row r="568" spans="1:58" x14ac:dyDescent="0.25">
      <c r="A568" s="22" t="s">
        <v>2050</v>
      </c>
      <c r="B568" s="23">
        <v>13</v>
      </c>
      <c r="C568" s="22" t="s">
        <v>2081</v>
      </c>
      <c r="D568" s="48">
        <v>130782071</v>
      </c>
      <c r="E568" s="22" t="s">
        <v>2082</v>
      </c>
      <c r="F568" s="22" t="s">
        <v>1529</v>
      </c>
      <c r="I568" s="1" t="s">
        <v>517</v>
      </c>
      <c r="J568" s="33">
        <v>0</v>
      </c>
      <c r="K568" s="33">
        <f t="shared" si="281"/>
        <v>0</v>
      </c>
      <c r="L568" s="33">
        <v>0</v>
      </c>
      <c r="M568" s="33">
        <f t="shared" si="282"/>
        <v>0</v>
      </c>
      <c r="N568" s="32">
        <v>1</v>
      </c>
      <c r="O568" s="43"/>
      <c r="P568" s="33" t="str">
        <f t="shared" si="258"/>
        <v/>
      </c>
      <c r="Q568" s="36">
        <f t="shared" si="259"/>
        <v>0</v>
      </c>
      <c r="R568" s="6">
        <f t="shared" si="260"/>
        <v>0</v>
      </c>
      <c r="S568" s="6">
        <f t="shared" si="261"/>
        <v>0</v>
      </c>
      <c r="T568" s="6">
        <f t="shared" si="283"/>
        <v>0</v>
      </c>
      <c r="U568" s="6">
        <f t="shared" si="262"/>
        <v>0</v>
      </c>
      <c r="V568" s="6">
        <f t="shared" si="263"/>
        <v>0</v>
      </c>
      <c r="W568" s="6">
        <f t="shared" si="264"/>
        <v>0</v>
      </c>
      <c r="X568" s="6">
        <f t="shared" si="265"/>
        <v>0</v>
      </c>
      <c r="Y568" s="6">
        <f t="shared" si="284"/>
        <v>0</v>
      </c>
      <c r="Z568" s="6">
        <f t="shared" si="266"/>
        <v>0</v>
      </c>
      <c r="AA568" s="4">
        <f t="shared" si="267"/>
        <v>0</v>
      </c>
      <c r="AB568" s="44">
        <f t="shared" si="268"/>
        <v>0</v>
      </c>
      <c r="AC568" s="6">
        <f t="shared" si="269"/>
        <v>0</v>
      </c>
      <c r="AD568" s="4">
        <f t="shared" si="285"/>
        <v>0</v>
      </c>
      <c r="AF568" s="4">
        <f t="shared" si="270"/>
        <v>0</v>
      </c>
      <c r="AG568" s="4">
        <f t="shared" si="271"/>
        <v>0</v>
      </c>
      <c r="AH568" s="4">
        <f t="shared" si="286"/>
        <v>0</v>
      </c>
      <c r="AI568" s="4">
        <f t="shared" si="272"/>
        <v>0</v>
      </c>
      <c r="AJ568" s="4">
        <f t="shared" si="273"/>
        <v>0</v>
      </c>
      <c r="AK568" s="4">
        <f t="shared" si="274"/>
        <v>0</v>
      </c>
      <c r="AL568" s="4">
        <f t="shared" si="275"/>
        <v>0</v>
      </c>
      <c r="AM568" s="4">
        <f t="shared" si="276"/>
        <v>0</v>
      </c>
      <c r="AN568" s="4">
        <f t="shared" si="277"/>
        <v>0</v>
      </c>
      <c r="AO568" s="4">
        <f t="shared" si="278"/>
        <v>0</v>
      </c>
      <c r="AP568" s="4">
        <v>0</v>
      </c>
      <c r="AQ568" s="4">
        <v>0</v>
      </c>
      <c r="AR568" s="4">
        <f t="shared" si="279"/>
        <v>0</v>
      </c>
      <c r="AS568" s="4">
        <f t="shared" si="287"/>
        <v>0</v>
      </c>
      <c r="AT568" s="4">
        <v>0</v>
      </c>
      <c r="AU568" s="4">
        <f t="shared" si="288"/>
        <v>0</v>
      </c>
      <c r="AV568" s="18">
        <f t="shared" si="289"/>
        <v>0</v>
      </c>
      <c r="AW568" s="105"/>
      <c r="AX568" s="103"/>
      <c r="AY568" s="107">
        <f t="shared" si="280"/>
        <v>0</v>
      </c>
      <c r="AZ568" s="7"/>
      <c r="BA568" s="7"/>
      <c r="BB568" s="7"/>
      <c r="BC568" s="7"/>
      <c r="BD568" s="7"/>
      <c r="BE568" s="7"/>
      <c r="BF568" s="7"/>
    </row>
    <row r="569" spans="1:58" x14ac:dyDescent="0.25">
      <c r="A569" s="22" t="s">
        <v>2050</v>
      </c>
      <c r="B569" s="23">
        <v>13</v>
      </c>
      <c r="C569" s="22" t="s">
        <v>2083</v>
      </c>
      <c r="D569" s="48">
        <v>130782147</v>
      </c>
      <c r="E569" s="22" t="s">
        <v>2084</v>
      </c>
      <c r="F569" s="22" t="s">
        <v>1529</v>
      </c>
      <c r="I569" s="1" t="s">
        <v>521</v>
      </c>
      <c r="J569" s="33">
        <v>0</v>
      </c>
      <c r="K569" s="33">
        <f t="shared" si="281"/>
        <v>0</v>
      </c>
      <c r="L569" s="33">
        <v>0</v>
      </c>
      <c r="M569" s="33">
        <f t="shared" si="282"/>
        <v>0</v>
      </c>
      <c r="N569" s="32">
        <v>1</v>
      </c>
      <c r="O569" s="43"/>
      <c r="P569" s="33" t="str">
        <f t="shared" si="258"/>
        <v/>
      </c>
      <c r="Q569" s="36">
        <f t="shared" si="259"/>
        <v>0</v>
      </c>
      <c r="R569" s="6">
        <f t="shared" si="260"/>
        <v>0</v>
      </c>
      <c r="S569" s="6">
        <f t="shared" si="261"/>
        <v>0</v>
      </c>
      <c r="T569" s="6">
        <f t="shared" si="283"/>
        <v>0</v>
      </c>
      <c r="U569" s="6">
        <f t="shared" si="262"/>
        <v>0</v>
      </c>
      <c r="V569" s="6">
        <f t="shared" si="263"/>
        <v>0</v>
      </c>
      <c r="W569" s="6">
        <f t="shared" si="264"/>
        <v>0</v>
      </c>
      <c r="X569" s="6">
        <f t="shared" si="265"/>
        <v>0</v>
      </c>
      <c r="Y569" s="6">
        <f t="shared" si="284"/>
        <v>0</v>
      </c>
      <c r="Z569" s="6">
        <f t="shared" si="266"/>
        <v>0</v>
      </c>
      <c r="AA569" s="4">
        <f t="shared" si="267"/>
        <v>0</v>
      </c>
      <c r="AB569" s="44">
        <f t="shared" si="268"/>
        <v>0</v>
      </c>
      <c r="AC569" s="6">
        <f t="shared" si="269"/>
        <v>0</v>
      </c>
      <c r="AD569" s="4">
        <f t="shared" si="285"/>
        <v>0</v>
      </c>
      <c r="AF569" s="4">
        <f t="shared" si="270"/>
        <v>0</v>
      </c>
      <c r="AG569" s="4">
        <f t="shared" si="271"/>
        <v>0</v>
      </c>
      <c r="AH569" s="4">
        <f t="shared" si="286"/>
        <v>0</v>
      </c>
      <c r="AI569" s="4">
        <f t="shared" si="272"/>
        <v>0</v>
      </c>
      <c r="AJ569" s="4">
        <f t="shared" si="273"/>
        <v>0</v>
      </c>
      <c r="AK569" s="4">
        <f t="shared" si="274"/>
        <v>0</v>
      </c>
      <c r="AL569" s="4">
        <f t="shared" si="275"/>
        <v>0</v>
      </c>
      <c r="AM569" s="4">
        <f t="shared" si="276"/>
        <v>0</v>
      </c>
      <c r="AN569" s="4">
        <f t="shared" si="277"/>
        <v>0</v>
      </c>
      <c r="AO569" s="4">
        <f t="shared" si="278"/>
        <v>0</v>
      </c>
      <c r="AP569" s="4">
        <v>0</v>
      </c>
      <c r="AQ569" s="4">
        <v>0</v>
      </c>
      <c r="AR569" s="4">
        <f t="shared" si="279"/>
        <v>0</v>
      </c>
      <c r="AS569" s="4">
        <f t="shared" si="287"/>
        <v>0</v>
      </c>
      <c r="AT569" s="4">
        <v>0</v>
      </c>
      <c r="AU569" s="4">
        <f t="shared" si="288"/>
        <v>0</v>
      </c>
      <c r="AV569" s="18">
        <f t="shared" si="289"/>
        <v>0</v>
      </c>
      <c r="AW569" s="105"/>
      <c r="AX569" s="103"/>
      <c r="AY569" s="107">
        <f t="shared" si="280"/>
        <v>0</v>
      </c>
      <c r="AZ569" s="7"/>
      <c r="BA569" s="7"/>
      <c r="BB569" s="7"/>
      <c r="BC569" s="7"/>
      <c r="BD569" s="7"/>
      <c r="BE569" s="7"/>
      <c r="BF569" s="7"/>
    </row>
    <row r="570" spans="1:58" x14ac:dyDescent="0.25">
      <c r="A570" s="22" t="s">
        <v>2050</v>
      </c>
      <c r="B570" s="23">
        <v>13</v>
      </c>
      <c r="C570" s="22" t="s">
        <v>2085</v>
      </c>
      <c r="D570" s="48">
        <v>130783236</v>
      </c>
      <c r="E570" s="22" t="s">
        <v>818</v>
      </c>
      <c r="F570" s="22" t="s">
        <v>1504</v>
      </c>
      <c r="I570" s="1" t="s">
        <v>509</v>
      </c>
      <c r="J570" s="33">
        <v>66058</v>
      </c>
      <c r="K570" s="33">
        <f t="shared" si="281"/>
        <v>49609.564208174175</v>
      </c>
      <c r="L570" s="33">
        <v>0</v>
      </c>
      <c r="M570" s="33">
        <f t="shared" si="282"/>
        <v>1</v>
      </c>
      <c r="N570" s="32">
        <v>0</v>
      </c>
      <c r="O570" s="33" t="s">
        <v>16</v>
      </c>
      <c r="P570" s="33" t="str">
        <f t="shared" si="258"/>
        <v/>
      </c>
      <c r="Q570" s="36">
        <f t="shared" si="259"/>
        <v>4.2808333333333337</v>
      </c>
      <c r="R570" s="6">
        <f t="shared" si="260"/>
        <v>0</v>
      </c>
      <c r="S570" s="6">
        <f t="shared" si="261"/>
        <v>0</v>
      </c>
      <c r="T570" s="6">
        <f t="shared" si="283"/>
        <v>0</v>
      </c>
      <c r="U570" s="6">
        <f t="shared" si="262"/>
        <v>4.2808333333333337</v>
      </c>
      <c r="V570" s="6">
        <f t="shared" si="263"/>
        <v>8.847053571428571</v>
      </c>
      <c r="W570" s="6">
        <f t="shared" si="264"/>
        <v>0</v>
      </c>
      <c r="X570" s="6">
        <f t="shared" si="265"/>
        <v>0</v>
      </c>
      <c r="Y570" s="6">
        <f t="shared" si="284"/>
        <v>0</v>
      </c>
      <c r="Z570" s="6">
        <f t="shared" si="266"/>
        <v>8.847053571428571</v>
      </c>
      <c r="AA570" s="4">
        <f t="shared" si="267"/>
        <v>0</v>
      </c>
      <c r="AB570" s="44">
        <f t="shared" si="268"/>
        <v>0</v>
      </c>
      <c r="AC570" s="6">
        <f t="shared" si="269"/>
        <v>0</v>
      </c>
      <c r="AD570" s="4">
        <f t="shared" si="285"/>
        <v>0</v>
      </c>
      <c r="AF570" s="4">
        <f t="shared" si="270"/>
        <v>0</v>
      </c>
      <c r="AG570" s="4">
        <f t="shared" si="271"/>
        <v>0</v>
      </c>
      <c r="AH570" s="4">
        <f t="shared" si="286"/>
        <v>0</v>
      </c>
      <c r="AI570" s="4">
        <f t="shared" si="272"/>
        <v>0</v>
      </c>
      <c r="AJ570" s="4">
        <f t="shared" si="273"/>
        <v>0</v>
      </c>
      <c r="AK570" s="4">
        <f t="shared" si="274"/>
        <v>0</v>
      </c>
      <c r="AL570" s="4">
        <f t="shared" si="275"/>
        <v>0</v>
      </c>
      <c r="AM570" s="4">
        <f t="shared" si="276"/>
        <v>0</v>
      </c>
      <c r="AN570" s="4">
        <f t="shared" si="277"/>
        <v>0</v>
      </c>
      <c r="AO570" s="4">
        <f t="shared" si="278"/>
        <v>0</v>
      </c>
      <c r="AP570" s="4">
        <v>0</v>
      </c>
      <c r="AQ570" s="4">
        <v>0</v>
      </c>
      <c r="AR570" s="4">
        <f t="shared" si="279"/>
        <v>0</v>
      </c>
      <c r="AS570" s="4">
        <f t="shared" si="287"/>
        <v>0</v>
      </c>
      <c r="AT570" s="4">
        <v>0</v>
      </c>
      <c r="AU570" s="4">
        <f t="shared" si="288"/>
        <v>0</v>
      </c>
      <c r="AV570" s="18">
        <f t="shared" si="289"/>
        <v>0</v>
      </c>
      <c r="AW570" s="105"/>
      <c r="AX570" s="103"/>
      <c r="AY570" s="107">
        <f t="shared" si="280"/>
        <v>0</v>
      </c>
      <c r="AZ570" s="7"/>
      <c r="BA570" s="7"/>
      <c r="BB570" s="7"/>
      <c r="BC570" s="7"/>
      <c r="BD570" s="7"/>
      <c r="BE570" s="7"/>
      <c r="BF570" s="7"/>
    </row>
    <row r="571" spans="1:58" x14ac:dyDescent="0.25">
      <c r="A571" s="22" t="s">
        <v>2050</v>
      </c>
      <c r="B571" s="23">
        <v>13</v>
      </c>
      <c r="C571" s="22" t="s">
        <v>2086</v>
      </c>
      <c r="D571" s="48">
        <v>130783293</v>
      </c>
      <c r="E571" s="22" t="s">
        <v>818</v>
      </c>
      <c r="F571" s="22" t="s">
        <v>1504</v>
      </c>
      <c r="I571" s="1" t="s">
        <v>509</v>
      </c>
      <c r="J571" s="33">
        <v>78592</v>
      </c>
      <c r="K571" s="33">
        <f t="shared" si="281"/>
        <v>59022.599386127717</v>
      </c>
      <c r="L571" s="33">
        <v>4313</v>
      </c>
      <c r="M571" s="33">
        <f t="shared" si="282"/>
        <v>1</v>
      </c>
      <c r="N571" s="32">
        <v>0</v>
      </c>
      <c r="O571" s="33" t="s">
        <v>11</v>
      </c>
      <c r="P571" s="33" t="str">
        <f t="shared" si="258"/>
        <v/>
      </c>
      <c r="Q571" s="36">
        <f t="shared" si="259"/>
        <v>5.0269047619047624</v>
      </c>
      <c r="R571" s="6">
        <f t="shared" si="260"/>
        <v>7.5625893452380959</v>
      </c>
      <c r="S571" s="6">
        <f t="shared" si="261"/>
        <v>0</v>
      </c>
      <c r="T571" s="6">
        <f t="shared" si="283"/>
        <v>2.5356845833333335</v>
      </c>
      <c r="U571" s="6">
        <f t="shared" si="262"/>
        <v>7.5625893452380959</v>
      </c>
      <c r="V571" s="6">
        <f t="shared" si="263"/>
        <v>10.525714285714285</v>
      </c>
      <c r="W571" s="6">
        <f t="shared" si="264"/>
        <v>12.533767857142855</v>
      </c>
      <c r="X571" s="6">
        <f t="shared" si="265"/>
        <v>0</v>
      </c>
      <c r="Y571" s="6">
        <f t="shared" si="284"/>
        <v>2.0080535714285705</v>
      </c>
      <c r="Z571" s="6">
        <f t="shared" si="266"/>
        <v>12.533767857142855</v>
      </c>
      <c r="AA571" s="4">
        <f t="shared" si="267"/>
        <v>2.333333333333333</v>
      </c>
      <c r="AB571" s="44">
        <f t="shared" si="268"/>
        <v>3</v>
      </c>
      <c r="AC571" s="6">
        <f t="shared" si="269"/>
        <v>0.29166666666666663</v>
      </c>
      <c r="AD571" s="4">
        <f t="shared" si="285"/>
        <v>1</v>
      </c>
      <c r="AF571" s="4">
        <f t="shared" si="270"/>
        <v>0</v>
      </c>
      <c r="AG571" s="4">
        <f t="shared" si="271"/>
        <v>0</v>
      </c>
      <c r="AH571" s="4">
        <f t="shared" si="286"/>
        <v>0</v>
      </c>
      <c r="AI571" s="4">
        <f t="shared" si="272"/>
        <v>1800336.0541666667</v>
      </c>
      <c r="AJ571" s="4">
        <f t="shared" si="273"/>
        <v>595679.85491785698</v>
      </c>
      <c r="AK571" s="4">
        <f t="shared" si="274"/>
        <v>638982.39999999991</v>
      </c>
      <c r="AL571" s="4">
        <f t="shared" si="275"/>
        <v>126000</v>
      </c>
      <c r="AM571" s="4">
        <f t="shared" si="276"/>
        <v>20928.891666666663</v>
      </c>
      <c r="AN571" s="4">
        <f t="shared" si="277"/>
        <v>50971.818181818184</v>
      </c>
      <c r="AO571" s="4">
        <f t="shared" si="278"/>
        <v>300357.31999999995</v>
      </c>
      <c r="AP571" s="4">
        <v>0</v>
      </c>
      <c r="AQ571" s="4">
        <v>0</v>
      </c>
      <c r="AR571" s="4">
        <f t="shared" si="279"/>
        <v>532127.17331468465</v>
      </c>
      <c r="AS571" s="4">
        <f t="shared" si="287"/>
        <v>4065383.5122476928</v>
      </c>
      <c r="AT571" s="4">
        <v>0</v>
      </c>
      <c r="AU571" s="4">
        <f t="shared" si="288"/>
        <v>4065383.5122476928</v>
      </c>
      <c r="AV571" s="18">
        <f t="shared" si="289"/>
        <v>1</v>
      </c>
      <c r="AW571" s="105"/>
      <c r="AX571" s="103"/>
      <c r="AY571" s="107">
        <f t="shared" si="280"/>
        <v>4065383.5122476928</v>
      </c>
      <c r="AZ571" s="7"/>
      <c r="BA571" s="7"/>
      <c r="BB571" s="7"/>
      <c r="BC571" s="7"/>
      <c r="BD571" s="7"/>
      <c r="BE571" s="7"/>
      <c r="BF571" s="7"/>
    </row>
    <row r="572" spans="1:58" x14ac:dyDescent="0.25">
      <c r="A572" s="22" t="s">
        <v>2050</v>
      </c>
      <c r="B572" s="23">
        <v>13</v>
      </c>
      <c r="C572" s="22" t="s">
        <v>2087</v>
      </c>
      <c r="D572" s="48">
        <v>130784713</v>
      </c>
      <c r="E572" s="22" t="s">
        <v>2088</v>
      </c>
      <c r="F572" s="22" t="s">
        <v>1529</v>
      </c>
      <c r="I572" s="1" t="s">
        <v>515</v>
      </c>
      <c r="J572" s="33">
        <v>0</v>
      </c>
      <c r="K572" s="33">
        <f t="shared" si="281"/>
        <v>0</v>
      </c>
      <c r="L572" s="33">
        <v>0</v>
      </c>
      <c r="M572" s="33">
        <f t="shared" si="282"/>
        <v>0</v>
      </c>
      <c r="N572" s="32">
        <v>1</v>
      </c>
      <c r="O572" s="43"/>
      <c r="P572" s="33" t="str">
        <f t="shared" si="258"/>
        <v/>
      </c>
      <c r="Q572" s="36">
        <f t="shared" si="259"/>
        <v>0</v>
      </c>
      <c r="R572" s="6">
        <f t="shared" si="260"/>
        <v>0</v>
      </c>
      <c r="S572" s="6">
        <f t="shared" si="261"/>
        <v>0</v>
      </c>
      <c r="T572" s="6">
        <f t="shared" si="283"/>
        <v>0</v>
      </c>
      <c r="U572" s="6">
        <f t="shared" si="262"/>
        <v>0</v>
      </c>
      <c r="V572" s="6">
        <f t="shared" si="263"/>
        <v>0</v>
      </c>
      <c r="W572" s="6">
        <f t="shared" si="264"/>
        <v>0</v>
      </c>
      <c r="X572" s="6">
        <f t="shared" si="265"/>
        <v>0</v>
      </c>
      <c r="Y572" s="6">
        <f t="shared" si="284"/>
        <v>0</v>
      </c>
      <c r="Z572" s="6">
        <f t="shared" si="266"/>
        <v>0</v>
      </c>
      <c r="AA572" s="4">
        <f t="shared" si="267"/>
        <v>0</v>
      </c>
      <c r="AB572" s="44">
        <f t="shared" si="268"/>
        <v>0</v>
      </c>
      <c r="AC572" s="6">
        <f t="shared" si="269"/>
        <v>0</v>
      </c>
      <c r="AD572" s="4">
        <f t="shared" si="285"/>
        <v>0</v>
      </c>
      <c r="AF572" s="4">
        <f t="shared" si="270"/>
        <v>0</v>
      </c>
      <c r="AG572" s="4">
        <f t="shared" si="271"/>
        <v>0</v>
      </c>
      <c r="AH572" s="4">
        <f t="shared" si="286"/>
        <v>0</v>
      </c>
      <c r="AI572" s="4">
        <f t="shared" si="272"/>
        <v>0</v>
      </c>
      <c r="AJ572" s="4">
        <f t="shared" si="273"/>
        <v>0</v>
      </c>
      <c r="AK572" s="4">
        <f t="shared" si="274"/>
        <v>0</v>
      </c>
      <c r="AL572" s="4">
        <f t="shared" si="275"/>
        <v>0</v>
      </c>
      <c r="AM572" s="4">
        <f t="shared" si="276"/>
        <v>0</v>
      </c>
      <c r="AN572" s="4">
        <f t="shared" si="277"/>
        <v>0</v>
      </c>
      <c r="AO572" s="4">
        <f t="shared" si="278"/>
        <v>0</v>
      </c>
      <c r="AP572" s="4">
        <v>0</v>
      </c>
      <c r="AQ572" s="4">
        <v>0</v>
      </c>
      <c r="AR572" s="4">
        <f t="shared" si="279"/>
        <v>0</v>
      </c>
      <c r="AS572" s="4">
        <f t="shared" si="287"/>
        <v>0</v>
      </c>
      <c r="AT572" s="4">
        <v>0</v>
      </c>
      <c r="AU572" s="4">
        <f t="shared" si="288"/>
        <v>0</v>
      </c>
      <c r="AV572" s="18">
        <f t="shared" si="289"/>
        <v>0</v>
      </c>
      <c r="AW572" s="105"/>
      <c r="AX572" s="103"/>
      <c r="AY572" s="107">
        <f t="shared" si="280"/>
        <v>0</v>
      </c>
      <c r="AZ572" s="7"/>
      <c r="BA572" s="7"/>
      <c r="BB572" s="7"/>
      <c r="BC572" s="7"/>
      <c r="BD572" s="7"/>
      <c r="BE572" s="7"/>
      <c r="BF572" s="7"/>
    </row>
    <row r="573" spans="1:58" x14ac:dyDescent="0.25">
      <c r="A573" s="22" t="s">
        <v>2050</v>
      </c>
      <c r="B573" s="23">
        <v>13</v>
      </c>
      <c r="C573" s="22" t="s">
        <v>716</v>
      </c>
      <c r="D573" s="48">
        <v>130785355</v>
      </c>
      <c r="E573" s="22" t="s">
        <v>2077</v>
      </c>
      <c r="F573" s="22" t="s">
        <v>1559</v>
      </c>
      <c r="I573" s="1" t="s">
        <v>519</v>
      </c>
      <c r="J573" s="33">
        <v>8869</v>
      </c>
      <c r="K573" s="33">
        <f t="shared" si="281"/>
        <v>6660.6198335144381</v>
      </c>
      <c r="L573" s="33">
        <v>0</v>
      </c>
      <c r="M573" s="33">
        <f t="shared" si="282"/>
        <v>1</v>
      </c>
      <c r="N573" s="32">
        <v>0</v>
      </c>
      <c r="O573" s="33" t="s">
        <v>16</v>
      </c>
      <c r="P573" s="33" t="str">
        <f t="shared" si="258"/>
        <v>Faible activité</v>
      </c>
      <c r="Q573" s="36">
        <f t="shared" si="259"/>
        <v>1</v>
      </c>
      <c r="R573" s="6">
        <f t="shared" si="260"/>
        <v>0</v>
      </c>
      <c r="S573" s="6">
        <f t="shared" si="261"/>
        <v>0</v>
      </c>
      <c r="T573" s="6">
        <f t="shared" si="283"/>
        <v>0</v>
      </c>
      <c r="U573" s="6">
        <f t="shared" si="262"/>
        <v>1</v>
      </c>
      <c r="V573" s="6">
        <f t="shared" si="263"/>
        <v>1.1878124999999999</v>
      </c>
      <c r="W573" s="6">
        <f t="shared" si="264"/>
        <v>0</v>
      </c>
      <c r="X573" s="6">
        <f t="shared" si="265"/>
        <v>0</v>
      </c>
      <c r="Y573" s="6">
        <f t="shared" si="284"/>
        <v>0</v>
      </c>
      <c r="Z573" s="6">
        <f t="shared" si="266"/>
        <v>1.1878124999999999</v>
      </c>
      <c r="AA573" s="4">
        <f t="shared" si="267"/>
        <v>0</v>
      </c>
      <c r="AB573" s="44">
        <f t="shared" si="268"/>
        <v>0</v>
      </c>
      <c r="AC573" s="6">
        <f t="shared" si="269"/>
        <v>0</v>
      </c>
      <c r="AD573" s="4">
        <f t="shared" si="285"/>
        <v>0</v>
      </c>
      <c r="AF573" s="4">
        <f t="shared" si="270"/>
        <v>0</v>
      </c>
      <c r="AG573" s="4">
        <f t="shared" si="271"/>
        <v>0</v>
      </c>
      <c r="AH573" s="4">
        <f t="shared" si="286"/>
        <v>0</v>
      </c>
      <c r="AI573" s="4">
        <f t="shared" si="272"/>
        <v>0</v>
      </c>
      <c r="AJ573" s="4">
        <f t="shared" si="273"/>
        <v>0</v>
      </c>
      <c r="AK573" s="4">
        <f t="shared" si="274"/>
        <v>0</v>
      </c>
      <c r="AL573" s="4">
        <f t="shared" si="275"/>
        <v>0</v>
      </c>
      <c r="AM573" s="4">
        <f t="shared" si="276"/>
        <v>0</v>
      </c>
      <c r="AN573" s="4">
        <f t="shared" si="277"/>
        <v>0</v>
      </c>
      <c r="AO573" s="4">
        <f t="shared" si="278"/>
        <v>0</v>
      </c>
      <c r="AP573" s="4">
        <v>0</v>
      </c>
      <c r="AQ573" s="4">
        <v>0</v>
      </c>
      <c r="AR573" s="4">
        <f t="shared" si="279"/>
        <v>0</v>
      </c>
      <c r="AS573" s="4">
        <f t="shared" si="287"/>
        <v>0</v>
      </c>
      <c r="AT573" s="4">
        <v>0</v>
      </c>
      <c r="AU573" s="4">
        <f t="shared" si="288"/>
        <v>0</v>
      </c>
      <c r="AV573" s="18">
        <f t="shared" si="289"/>
        <v>0</v>
      </c>
      <c r="AW573" s="105"/>
      <c r="AX573" s="103"/>
      <c r="AY573" s="107">
        <f t="shared" si="280"/>
        <v>0</v>
      </c>
      <c r="AZ573" s="7"/>
      <c r="BA573" s="7"/>
      <c r="BB573" s="7"/>
      <c r="BC573" s="7"/>
      <c r="BD573" s="7"/>
      <c r="BE573" s="7"/>
      <c r="BF573" s="7"/>
    </row>
    <row r="574" spans="1:58" x14ac:dyDescent="0.25">
      <c r="A574" s="22" t="s">
        <v>2050</v>
      </c>
      <c r="B574" s="23">
        <v>13</v>
      </c>
      <c r="C574" s="22" t="s">
        <v>717</v>
      </c>
      <c r="D574" s="48">
        <v>130785363</v>
      </c>
      <c r="E574" s="22" t="s">
        <v>2089</v>
      </c>
      <c r="F574" s="22" t="s">
        <v>1559</v>
      </c>
      <c r="I574" s="1" t="s">
        <v>513</v>
      </c>
      <c r="J574" s="33">
        <v>9163</v>
      </c>
      <c r="K574" s="33">
        <f t="shared" si="281"/>
        <v>6881.4138611447515</v>
      </c>
      <c r="L574" s="33">
        <v>0</v>
      </c>
      <c r="M574" s="33">
        <f t="shared" si="282"/>
        <v>1</v>
      </c>
      <c r="N574" s="32">
        <v>0</v>
      </c>
      <c r="O574" s="33" t="s">
        <v>16</v>
      </c>
      <c r="P574" s="33" t="str">
        <f t="shared" si="258"/>
        <v>Faible activité</v>
      </c>
      <c r="Q574" s="36">
        <f t="shared" si="259"/>
        <v>1</v>
      </c>
      <c r="R574" s="6">
        <f t="shared" si="260"/>
        <v>0</v>
      </c>
      <c r="S574" s="6">
        <f t="shared" si="261"/>
        <v>0</v>
      </c>
      <c r="T574" s="6">
        <f t="shared" si="283"/>
        <v>0</v>
      </c>
      <c r="U574" s="6">
        <f t="shared" si="262"/>
        <v>1</v>
      </c>
      <c r="V574" s="6">
        <f t="shared" si="263"/>
        <v>1.2271874999999999</v>
      </c>
      <c r="W574" s="6">
        <f t="shared" si="264"/>
        <v>0</v>
      </c>
      <c r="X574" s="6">
        <f t="shared" si="265"/>
        <v>0</v>
      </c>
      <c r="Y574" s="6">
        <f t="shared" si="284"/>
        <v>0</v>
      </c>
      <c r="Z574" s="6">
        <f t="shared" si="266"/>
        <v>1.2271874999999999</v>
      </c>
      <c r="AA574" s="4">
        <f t="shared" si="267"/>
        <v>0</v>
      </c>
      <c r="AB574" s="44">
        <f t="shared" si="268"/>
        <v>0</v>
      </c>
      <c r="AC574" s="6">
        <f t="shared" si="269"/>
        <v>0</v>
      </c>
      <c r="AD574" s="4">
        <f t="shared" si="285"/>
        <v>0</v>
      </c>
      <c r="AF574" s="4">
        <f t="shared" si="270"/>
        <v>0</v>
      </c>
      <c r="AG574" s="4">
        <f t="shared" si="271"/>
        <v>0</v>
      </c>
      <c r="AH574" s="4">
        <f t="shared" si="286"/>
        <v>0</v>
      </c>
      <c r="AI574" s="4">
        <f t="shared" si="272"/>
        <v>0</v>
      </c>
      <c r="AJ574" s="4">
        <f t="shared" si="273"/>
        <v>0</v>
      </c>
      <c r="AK574" s="4">
        <f t="shared" si="274"/>
        <v>0</v>
      </c>
      <c r="AL574" s="4">
        <f t="shared" si="275"/>
        <v>0</v>
      </c>
      <c r="AM574" s="4">
        <f t="shared" si="276"/>
        <v>0</v>
      </c>
      <c r="AN574" s="4">
        <f t="shared" si="277"/>
        <v>0</v>
      </c>
      <c r="AO574" s="4">
        <f t="shared" si="278"/>
        <v>0</v>
      </c>
      <c r="AP574" s="4">
        <v>0</v>
      </c>
      <c r="AQ574" s="4">
        <v>0</v>
      </c>
      <c r="AR574" s="4">
        <f t="shared" si="279"/>
        <v>0</v>
      </c>
      <c r="AS574" s="4">
        <f t="shared" si="287"/>
        <v>0</v>
      </c>
      <c r="AT574" s="4">
        <v>0</v>
      </c>
      <c r="AU574" s="4">
        <f t="shared" si="288"/>
        <v>0</v>
      </c>
      <c r="AV574" s="18">
        <f t="shared" si="289"/>
        <v>0</v>
      </c>
      <c r="AW574" s="105"/>
      <c r="AX574" s="103"/>
      <c r="AY574" s="107">
        <f t="shared" si="280"/>
        <v>0</v>
      </c>
      <c r="AZ574" s="7"/>
      <c r="BA574" s="7"/>
      <c r="BB574" s="7"/>
      <c r="BC574" s="7"/>
      <c r="BD574" s="7"/>
      <c r="BE574" s="7"/>
      <c r="BF574" s="7"/>
    </row>
    <row r="575" spans="1:58" x14ac:dyDescent="0.25">
      <c r="A575" s="22" t="s">
        <v>2050</v>
      </c>
      <c r="B575" s="23">
        <v>13</v>
      </c>
      <c r="C575" s="22" t="s">
        <v>2090</v>
      </c>
      <c r="D575" s="48">
        <v>130785652</v>
      </c>
      <c r="E575" s="22" t="s">
        <v>2091</v>
      </c>
      <c r="F575" s="22" t="s">
        <v>1559</v>
      </c>
      <c r="I575" s="1" t="s">
        <v>516</v>
      </c>
      <c r="J575" s="33">
        <v>49695</v>
      </c>
      <c r="K575" s="33">
        <f t="shared" si="281"/>
        <v>37320.949670368704</v>
      </c>
      <c r="L575" s="33">
        <v>0</v>
      </c>
      <c r="M575" s="33">
        <f t="shared" si="282"/>
        <v>1</v>
      </c>
      <c r="N575" s="32">
        <v>0</v>
      </c>
      <c r="O575" s="33" t="s">
        <v>16</v>
      </c>
      <c r="P575" s="33" t="str">
        <f t="shared" si="258"/>
        <v/>
      </c>
      <c r="Q575" s="36">
        <f t="shared" si="259"/>
        <v>3.3068452380952378</v>
      </c>
      <c r="R575" s="6">
        <f t="shared" si="260"/>
        <v>0</v>
      </c>
      <c r="S575" s="6">
        <f t="shared" si="261"/>
        <v>0</v>
      </c>
      <c r="T575" s="6">
        <f t="shared" si="283"/>
        <v>0</v>
      </c>
      <c r="U575" s="6">
        <f t="shared" si="262"/>
        <v>3.3068452380952378</v>
      </c>
      <c r="V575" s="6">
        <f t="shared" si="263"/>
        <v>6.6555803571428571</v>
      </c>
      <c r="W575" s="6">
        <f t="shared" si="264"/>
        <v>0</v>
      </c>
      <c r="X575" s="6">
        <f t="shared" si="265"/>
        <v>0</v>
      </c>
      <c r="Y575" s="6">
        <f t="shared" si="284"/>
        <v>0</v>
      </c>
      <c r="Z575" s="6">
        <f t="shared" si="266"/>
        <v>6.6555803571428571</v>
      </c>
      <c r="AA575" s="4">
        <f t="shared" si="267"/>
        <v>0</v>
      </c>
      <c r="AB575" s="44">
        <f t="shared" si="268"/>
        <v>0</v>
      </c>
      <c r="AC575" s="6">
        <f t="shared" si="269"/>
        <v>0</v>
      </c>
      <c r="AD575" s="4">
        <f t="shared" si="285"/>
        <v>0</v>
      </c>
      <c r="AF575" s="4">
        <f t="shared" si="270"/>
        <v>0</v>
      </c>
      <c r="AG575" s="4">
        <f t="shared" si="271"/>
        <v>0</v>
      </c>
      <c r="AH575" s="4">
        <f t="shared" si="286"/>
        <v>0</v>
      </c>
      <c r="AI575" s="4">
        <f t="shared" si="272"/>
        <v>0</v>
      </c>
      <c r="AJ575" s="4">
        <f t="shared" si="273"/>
        <v>0</v>
      </c>
      <c r="AK575" s="4">
        <f t="shared" si="274"/>
        <v>0</v>
      </c>
      <c r="AL575" s="4">
        <f t="shared" si="275"/>
        <v>0</v>
      </c>
      <c r="AM575" s="4">
        <f t="shared" si="276"/>
        <v>0</v>
      </c>
      <c r="AN575" s="4">
        <f t="shared" si="277"/>
        <v>0</v>
      </c>
      <c r="AO575" s="4">
        <f t="shared" si="278"/>
        <v>0</v>
      </c>
      <c r="AP575" s="4">
        <v>0</v>
      </c>
      <c r="AQ575" s="4">
        <v>0</v>
      </c>
      <c r="AR575" s="4">
        <f t="shared" si="279"/>
        <v>0</v>
      </c>
      <c r="AS575" s="4">
        <f t="shared" si="287"/>
        <v>0</v>
      </c>
      <c r="AT575" s="4">
        <v>0</v>
      </c>
      <c r="AU575" s="4">
        <f t="shared" si="288"/>
        <v>0</v>
      </c>
      <c r="AV575" s="18">
        <f t="shared" si="289"/>
        <v>0</v>
      </c>
      <c r="AW575" s="105"/>
      <c r="AX575" s="103"/>
      <c r="AY575" s="107">
        <f t="shared" si="280"/>
        <v>0</v>
      </c>
      <c r="AZ575" s="7"/>
      <c r="BA575" s="7"/>
      <c r="BB575" s="7"/>
      <c r="BC575" s="7"/>
      <c r="BD575" s="7"/>
      <c r="BE575" s="7"/>
      <c r="BF575" s="7"/>
    </row>
    <row r="576" spans="1:58" x14ac:dyDescent="0.25">
      <c r="A576" s="22" t="s">
        <v>2050</v>
      </c>
      <c r="B576" s="23">
        <v>13</v>
      </c>
      <c r="C576" s="22" t="s">
        <v>2092</v>
      </c>
      <c r="D576" s="48">
        <v>130786361</v>
      </c>
      <c r="E576" s="22" t="s">
        <v>2093</v>
      </c>
      <c r="F576" s="22" t="s">
        <v>1529</v>
      </c>
      <c r="I576" s="1" t="s">
        <v>518</v>
      </c>
      <c r="J576" s="33">
        <v>0</v>
      </c>
      <c r="K576" s="33">
        <f t="shared" si="281"/>
        <v>0</v>
      </c>
      <c r="L576" s="33">
        <v>0</v>
      </c>
      <c r="M576" s="33">
        <f t="shared" si="282"/>
        <v>0</v>
      </c>
      <c r="N576" s="32">
        <v>1</v>
      </c>
      <c r="O576" s="43"/>
      <c r="P576" s="33" t="str">
        <f t="shared" si="258"/>
        <v/>
      </c>
      <c r="Q576" s="36">
        <f t="shared" si="259"/>
        <v>0</v>
      </c>
      <c r="R576" s="6">
        <f t="shared" si="260"/>
        <v>0</v>
      </c>
      <c r="S576" s="6">
        <f t="shared" si="261"/>
        <v>0</v>
      </c>
      <c r="T576" s="6">
        <f t="shared" si="283"/>
        <v>0</v>
      </c>
      <c r="U576" s="6">
        <f t="shared" si="262"/>
        <v>0</v>
      </c>
      <c r="V576" s="6">
        <f t="shared" si="263"/>
        <v>0</v>
      </c>
      <c r="W576" s="6">
        <f t="shared" si="264"/>
        <v>0</v>
      </c>
      <c r="X576" s="6">
        <f t="shared" si="265"/>
        <v>0</v>
      </c>
      <c r="Y576" s="6">
        <f t="shared" si="284"/>
        <v>0</v>
      </c>
      <c r="Z576" s="6">
        <f t="shared" si="266"/>
        <v>0</v>
      </c>
      <c r="AA576" s="4">
        <f t="shared" si="267"/>
        <v>0</v>
      </c>
      <c r="AB576" s="44">
        <f t="shared" si="268"/>
        <v>0</v>
      </c>
      <c r="AC576" s="6">
        <f t="shared" si="269"/>
        <v>0</v>
      </c>
      <c r="AD576" s="4">
        <f t="shared" si="285"/>
        <v>0</v>
      </c>
      <c r="AF576" s="4">
        <f t="shared" si="270"/>
        <v>0</v>
      </c>
      <c r="AG576" s="4">
        <f t="shared" si="271"/>
        <v>0</v>
      </c>
      <c r="AH576" s="4">
        <f t="shared" si="286"/>
        <v>0</v>
      </c>
      <c r="AI576" s="4">
        <f t="shared" si="272"/>
        <v>0</v>
      </c>
      <c r="AJ576" s="4">
        <f t="shared" si="273"/>
        <v>0</v>
      </c>
      <c r="AK576" s="4">
        <f t="shared" si="274"/>
        <v>0</v>
      </c>
      <c r="AL576" s="4">
        <f t="shared" si="275"/>
        <v>0</v>
      </c>
      <c r="AM576" s="4">
        <f t="shared" si="276"/>
        <v>0</v>
      </c>
      <c r="AN576" s="4">
        <f t="shared" si="277"/>
        <v>0</v>
      </c>
      <c r="AO576" s="4">
        <f t="shared" si="278"/>
        <v>0</v>
      </c>
      <c r="AP576" s="4">
        <v>0</v>
      </c>
      <c r="AQ576" s="4">
        <v>0</v>
      </c>
      <c r="AR576" s="4">
        <f t="shared" si="279"/>
        <v>0</v>
      </c>
      <c r="AS576" s="4">
        <f t="shared" si="287"/>
        <v>0</v>
      </c>
      <c r="AT576" s="4">
        <v>0</v>
      </c>
      <c r="AU576" s="4">
        <f t="shared" si="288"/>
        <v>0</v>
      </c>
      <c r="AV576" s="18">
        <f t="shared" si="289"/>
        <v>0</v>
      </c>
      <c r="AW576" s="105"/>
      <c r="AX576" s="103"/>
      <c r="AY576" s="107">
        <f t="shared" si="280"/>
        <v>0</v>
      </c>
      <c r="AZ576" s="7"/>
      <c r="BA576" s="7"/>
      <c r="BB576" s="7"/>
      <c r="BC576" s="7"/>
      <c r="BD576" s="7"/>
      <c r="BE576" s="7"/>
      <c r="BF576" s="7"/>
    </row>
    <row r="577" spans="1:58" x14ac:dyDescent="0.25">
      <c r="A577" s="22" t="s">
        <v>2050</v>
      </c>
      <c r="B577" s="23">
        <v>13</v>
      </c>
      <c r="C577" s="22" t="s">
        <v>719</v>
      </c>
      <c r="D577" s="48">
        <v>130786742</v>
      </c>
      <c r="E577" s="22" t="s">
        <v>1664</v>
      </c>
      <c r="F577" s="22" t="s">
        <v>1504</v>
      </c>
      <c r="I577" s="1" t="s">
        <v>166</v>
      </c>
      <c r="J577" s="33">
        <v>14283</v>
      </c>
      <c r="K577" s="33">
        <f t="shared" si="281"/>
        <v>10726.534342325711</v>
      </c>
      <c r="L577" s="33">
        <v>1427</v>
      </c>
      <c r="M577" s="33">
        <f t="shared" si="282"/>
        <v>1</v>
      </c>
      <c r="N577" s="32">
        <v>0</v>
      </c>
      <c r="O577" s="33" t="s">
        <v>11</v>
      </c>
      <c r="P577" s="33" t="str">
        <f t="shared" si="258"/>
        <v/>
      </c>
      <c r="Q577" s="36">
        <f t="shared" si="259"/>
        <v>1.1989880952380954</v>
      </c>
      <c r="R577" s="6">
        <f t="shared" si="260"/>
        <v>2.2647338690476189</v>
      </c>
      <c r="S577" s="6">
        <f t="shared" si="261"/>
        <v>0</v>
      </c>
      <c r="T577" s="6">
        <f t="shared" si="283"/>
        <v>1.0657457738095235</v>
      </c>
      <c r="U577" s="6">
        <f t="shared" si="262"/>
        <v>2.2647338690476189</v>
      </c>
      <c r="V577" s="6">
        <f t="shared" si="263"/>
        <v>1.9129017857142858</v>
      </c>
      <c r="W577" s="6">
        <f t="shared" si="264"/>
        <v>3.113404761904762</v>
      </c>
      <c r="X577" s="6">
        <f t="shared" si="265"/>
        <v>0</v>
      </c>
      <c r="Y577" s="6">
        <f t="shared" si="284"/>
        <v>1.2005029761904762</v>
      </c>
      <c r="Z577" s="6">
        <f t="shared" si="266"/>
        <v>3.113404761904762</v>
      </c>
      <c r="AA577" s="4">
        <f t="shared" si="267"/>
        <v>1</v>
      </c>
      <c r="AB577" s="44">
        <f t="shared" si="268"/>
        <v>1</v>
      </c>
      <c r="AC577" s="6">
        <f t="shared" si="269"/>
        <v>0.125</v>
      </c>
      <c r="AD577" s="4">
        <f t="shared" si="285"/>
        <v>0</v>
      </c>
      <c r="AF577" s="4">
        <f t="shared" si="270"/>
        <v>0</v>
      </c>
      <c r="AG577" s="4">
        <f t="shared" si="271"/>
        <v>0</v>
      </c>
      <c r="AH577" s="4">
        <f t="shared" si="286"/>
        <v>0</v>
      </c>
      <c r="AI577" s="4">
        <f t="shared" si="272"/>
        <v>756679.49940476171</v>
      </c>
      <c r="AJ577" s="4">
        <f t="shared" si="273"/>
        <v>356123.68557321432</v>
      </c>
      <c r="AK577" s="4">
        <f t="shared" si="274"/>
        <v>273849.59999999998</v>
      </c>
      <c r="AL577" s="4">
        <f t="shared" si="275"/>
        <v>42000</v>
      </c>
      <c r="AM577" s="4">
        <f t="shared" si="276"/>
        <v>8969.5249999999996</v>
      </c>
      <c r="AN577" s="4">
        <f t="shared" si="277"/>
        <v>16864.545454545456</v>
      </c>
      <c r="AO577" s="4">
        <f t="shared" si="278"/>
        <v>0</v>
      </c>
      <c r="AP577" s="4">
        <v>-724500</v>
      </c>
      <c r="AQ577" s="4" t="s">
        <v>2327</v>
      </c>
      <c r="AR577" s="4">
        <f t="shared" si="279"/>
        <v>0</v>
      </c>
      <c r="AS577" s="4">
        <f t="shared" si="287"/>
        <v>729986.85543252155</v>
      </c>
      <c r="AT577" s="4">
        <v>0</v>
      </c>
      <c r="AU577" s="4">
        <f t="shared" si="288"/>
        <v>729986.85543252155</v>
      </c>
      <c r="AV577" s="18">
        <f t="shared" si="289"/>
        <v>1</v>
      </c>
      <c r="AW577" s="105"/>
      <c r="AX577" s="103"/>
      <c r="AY577" s="107">
        <f t="shared" si="280"/>
        <v>729986.85543252155</v>
      </c>
      <c r="AZ577" s="7"/>
      <c r="BA577" s="7"/>
      <c r="BB577" s="7"/>
      <c r="BC577" s="7"/>
      <c r="BD577" s="7"/>
      <c r="BE577" s="7"/>
      <c r="BF577" s="7"/>
    </row>
    <row r="578" spans="1:58" x14ac:dyDescent="0.25">
      <c r="A578" s="22" t="s">
        <v>2050</v>
      </c>
      <c r="B578" s="23">
        <v>13</v>
      </c>
      <c r="C578" s="22" t="s">
        <v>2094</v>
      </c>
      <c r="D578" s="48">
        <v>130804297</v>
      </c>
      <c r="E578" s="22">
        <v>130786049</v>
      </c>
      <c r="F578" s="22" t="s">
        <v>1504</v>
      </c>
      <c r="I578" s="1" t="s">
        <v>509</v>
      </c>
      <c r="J578" s="33">
        <v>34835</v>
      </c>
      <c r="K578" s="33">
        <f t="shared" si="281"/>
        <v>26161.088273816153</v>
      </c>
      <c r="L578" s="33">
        <v>997</v>
      </c>
      <c r="M578" s="33">
        <f t="shared" si="282"/>
        <v>1</v>
      </c>
      <c r="N578" s="32">
        <v>0</v>
      </c>
      <c r="O578" s="33" t="s">
        <v>11</v>
      </c>
      <c r="P578" s="33" t="str">
        <f t="shared" si="258"/>
        <v/>
      </c>
      <c r="Q578" s="36">
        <f t="shared" si="259"/>
        <v>2.4223214285714287</v>
      </c>
      <c r="R578" s="6">
        <f t="shared" si="260"/>
        <v>3.3946106547619044</v>
      </c>
      <c r="S578" s="6">
        <f t="shared" si="261"/>
        <v>0</v>
      </c>
      <c r="T578" s="6">
        <f t="shared" si="283"/>
        <v>0.97228922619047564</v>
      </c>
      <c r="U578" s="6">
        <f t="shared" si="262"/>
        <v>3.3946106547619044</v>
      </c>
      <c r="V578" s="6">
        <f t="shared" si="263"/>
        <v>4.6654017857142858</v>
      </c>
      <c r="W578" s="6">
        <f t="shared" si="264"/>
        <v>5.1177976190476189</v>
      </c>
      <c r="X578" s="6">
        <f t="shared" si="265"/>
        <v>0</v>
      </c>
      <c r="Y578" s="6">
        <f t="shared" si="284"/>
        <v>0.45239583333333311</v>
      </c>
      <c r="Z578" s="6">
        <f t="shared" si="266"/>
        <v>5.1177976190476189</v>
      </c>
      <c r="AA578" s="4">
        <f t="shared" si="267"/>
        <v>1</v>
      </c>
      <c r="AB578" s="44">
        <f t="shared" si="268"/>
        <v>1</v>
      </c>
      <c r="AC578" s="6">
        <f t="shared" si="269"/>
        <v>0.125</v>
      </c>
      <c r="AD578" s="4">
        <f t="shared" si="285"/>
        <v>0</v>
      </c>
      <c r="AF578" s="4">
        <f t="shared" si="270"/>
        <v>0</v>
      </c>
      <c r="AG578" s="4">
        <f t="shared" si="271"/>
        <v>0</v>
      </c>
      <c r="AH578" s="4">
        <f t="shared" si="286"/>
        <v>0</v>
      </c>
      <c r="AI578" s="4">
        <f t="shared" si="272"/>
        <v>690325.35059523769</v>
      </c>
      <c r="AJ578" s="4">
        <f t="shared" si="273"/>
        <v>134201.14293749994</v>
      </c>
      <c r="AK578" s="4">
        <f t="shared" si="274"/>
        <v>273849.59999999998</v>
      </c>
      <c r="AL578" s="4">
        <f t="shared" si="275"/>
        <v>42000</v>
      </c>
      <c r="AM578" s="4">
        <f t="shared" si="276"/>
        <v>8969.5249999999996</v>
      </c>
      <c r="AN578" s="4">
        <f t="shared" si="277"/>
        <v>11782.727272727272</v>
      </c>
      <c r="AO578" s="4">
        <f t="shared" si="278"/>
        <v>0</v>
      </c>
      <c r="AP578" s="4">
        <v>0</v>
      </c>
      <c r="AQ578" s="4">
        <v>0</v>
      </c>
      <c r="AR578" s="4">
        <f t="shared" si="279"/>
        <v>0</v>
      </c>
      <c r="AS578" s="4">
        <f t="shared" si="287"/>
        <v>1161128.3458054648</v>
      </c>
      <c r="AT578" s="4">
        <v>0</v>
      </c>
      <c r="AU578" s="4">
        <f t="shared" si="288"/>
        <v>1161128.3458054648</v>
      </c>
      <c r="AV578" s="18">
        <f t="shared" si="289"/>
        <v>1</v>
      </c>
      <c r="AW578" s="105"/>
      <c r="AX578" s="103"/>
      <c r="AY578" s="107">
        <f t="shared" si="280"/>
        <v>1161128.3458054648</v>
      </c>
      <c r="AZ578" s="7"/>
      <c r="BA578" s="7"/>
      <c r="BB578" s="7"/>
      <c r="BC578" s="7"/>
      <c r="BD578" s="7"/>
      <c r="BE578" s="7"/>
      <c r="BF578" s="7"/>
    </row>
    <row r="579" spans="1:58" x14ac:dyDescent="0.25">
      <c r="A579" s="22" t="s">
        <v>2050</v>
      </c>
      <c r="B579" s="23">
        <v>83</v>
      </c>
      <c r="C579" s="22" t="s">
        <v>2095</v>
      </c>
      <c r="D579" s="48">
        <v>830000279</v>
      </c>
      <c r="E579" s="22" t="s">
        <v>1362</v>
      </c>
      <c r="F579" s="22" t="s">
        <v>1504</v>
      </c>
      <c r="I579" s="1" t="s">
        <v>109</v>
      </c>
      <c r="J579" s="33">
        <v>29772</v>
      </c>
      <c r="K579" s="33">
        <f t="shared" si="281"/>
        <v>22358.774797992093</v>
      </c>
      <c r="L579" s="33">
        <v>1504</v>
      </c>
      <c r="M579" s="33">
        <f t="shared" si="282"/>
        <v>1</v>
      </c>
      <c r="N579" s="32">
        <v>0</v>
      </c>
      <c r="O579" s="33" t="s">
        <v>11</v>
      </c>
      <c r="P579" s="33" t="str">
        <f t="shared" si="258"/>
        <v/>
      </c>
      <c r="Q579" s="36">
        <f t="shared" si="259"/>
        <v>2.1209523809523811</v>
      </c>
      <c r="R579" s="6">
        <f t="shared" si="260"/>
        <v>3.2833052380952381</v>
      </c>
      <c r="S579" s="6">
        <f t="shared" si="261"/>
        <v>0</v>
      </c>
      <c r="T579" s="6">
        <f t="shared" si="283"/>
        <v>1.162352857142857</v>
      </c>
      <c r="U579" s="6">
        <f t="shared" si="262"/>
        <v>3.2833052380952381</v>
      </c>
      <c r="V579" s="6">
        <f t="shared" si="263"/>
        <v>3.9873214285714287</v>
      </c>
      <c r="W579" s="6">
        <f t="shared" si="264"/>
        <v>4.9224285714285712</v>
      </c>
      <c r="X579" s="6">
        <f t="shared" si="265"/>
        <v>0</v>
      </c>
      <c r="Y579" s="6">
        <f t="shared" si="284"/>
        <v>0.93510714285714247</v>
      </c>
      <c r="Z579" s="6">
        <f t="shared" si="266"/>
        <v>4.9224285714285712</v>
      </c>
      <c r="AA579" s="4">
        <f t="shared" si="267"/>
        <v>1</v>
      </c>
      <c r="AB579" s="44">
        <f t="shared" si="268"/>
        <v>1</v>
      </c>
      <c r="AC579" s="6">
        <f t="shared" si="269"/>
        <v>0.125</v>
      </c>
      <c r="AD579" s="4">
        <f t="shared" si="285"/>
        <v>0</v>
      </c>
      <c r="AF579" s="4">
        <f t="shared" si="270"/>
        <v>0</v>
      </c>
      <c r="AG579" s="4">
        <f t="shared" si="271"/>
        <v>0</v>
      </c>
      <c r="AH579" s="4">
        <f t="shared" si="286"/>
        <v>0</v>
      </c>
      <c r="AI579" s="4">
        <f t="shared" si="272"/>
        <v>825270.5285714285</v>
      </c>
      <c r="AJ579" s="4">
        <f t="shared" si="273"/>
        <v>277395.23243571422</v>
      </c>
      <c r="AK579" s="4">
        <f t="shared" si="274"/>
        <v>273849.59999999998</v>
      </c>
      <c r="AL579" s="4">
        <f t="shared" si="275"/>
        <v>42000</v>
      </c>
      <c r="AM579" s="4">
        <f t="shared" si="276"/>
        <v>8969.5249999999996</v>
      </c>
      <c r="AN579" s="4">
        <f t="shared" si="277"/>
        <v>17774.545454545456</v>
      </c>
      <c r="AO579" s="4">
        <f t="shared" si="278"/>
        <v>0</v>
      </c>
      <c r="AP579" s="4">
        <v>0</v>
      </c>
      <c r="AQ579" s="4">
        <v>0</v>
      </c>
      <c r="AR579" s="4">
        <f t="shared" si="279"/>
        <v>0</v>
      </c>
      <c r="AS579" s="4">
        <f t="shared" si="287"/>
        <v>1445259.4314616881</v>
      </c>
      <c r="AT579" s="4">
        <v>0</v>
      </c>
      <c r="AU579" s="4">
        <f t="shared" si="288"/>
        <v>1445259.4314616881</v>
      </c>
      <c r="AV579" s="18">
        <f t="shared" si="289"/>
        <v>1</v>
      </c>
      <c r="AW579" s="105"/>
      <c r="AX579" s="103"/>
      <c r="AY579" s="107">
        <f t="shared" si="280"/>
        <v>1445259.4314616881</v>
      </c>
      <c r="AZ579" s="7"/>
      <c r="BA579" s="7"/>
      <c r="BB579" s="7"/>
      <c r="BC579" s="7"/>
      <c r="BD579" s="7"/>
      <c r="BE579" s="7"/>
      <c r="BF579" s="7"/>
    </row>
    <row r="580" spans="1:58" x14ac:dyDescent="0.25">
      <c r="A580" s="22" t="s">
        <v>2050</v>
      </c>
      <c r="B580" s="23">
        <v>83</v>
      </c>
      <c r="C580" s="22" t="s">
        <v>2096</v>
      </c>
      <c r="D580" s="48">
        <v>830000287</v>
      </c>
      <c r="E580" s="22" t="s">
        <v>1364</v>
      </c>
      <c r="F580" s="22" t="s">
        <v>1504</v>
      </c>
      <c r="I580" s="1" t="s">
        <v>108</v>
      </c>
      <c r="J580" s="33">
        <v>37579</v>
      </c>
      <c r="K580" s="33">
        <f t="shared" si="281"/>
        <v>28221.832531699074</v>
      </c>
      <c r="L580" s="33">
        <v>1513</v>
      </c>
      <c r="M580" s="33">
        <f t="shared" si="282"/>
        <v>1</v>
      </c>
      <c r="N580" s="32">
        <v>0</v>
      </c>
      <c r="O580" s="33" t="s">
        <v>11</v>
      </c>
      <c r="P580" s="33" t="str">
        <f t="shared" si="258"/>
        <v/>
      </c>
      <c r="Q580" s="36">
        <f t="shared" si="259"/>
        <v>2.5856547619047623</v>
      </c>
      <c r="R580" s="6">
        <f t="shared" si="260"/>
        <v>3.784285178571428</v>
      </c>
      <c r="S580" s="6">
        <f t="shared" si="261"/>
        <v>0</v>
      </c>
      <c r="T580" s="6">
        <f t="shared" si="283"/>
        <v>1.1986304166666657</v>
      </c>
      <c r="U580" s="6">
        <f t="shared" si="262"/>
        <v>3.784285178571428</v>
      </c>
      <c r="V580" s="6">
        <f t="shared" si="263"/>
        <v>5.0329017857142855</v>
      </c>
      <c r="W580" s="6">
        <f t="shared" si="264"/>
        <v>5.8120595238095234</v>
      </c>
      <c r="X580" s="6">
        <f t="shared" si="265"/>
        <v>0</v>
      </c>
      <c r="Y580" s="6">
        <f t="shared" si="284"/>
        <v>0.77915773809523792</v>
      </c>
      <c r="Z580" s="6">
        <f t="shared" si="266"/>
        <v>5.8120595238095234</v>
      </c>
      <c r="AA580" s="4">
        <f t="shared" si="267"/>
        <v>1</v>
      </c>
      <c r="AB580" s="44">
        <f t="shared" si="268"/>
        <v>1</v>
      </c>
      <c r="AC580" s="6">
        <f t="shared" si="269"/>
        <v>0.125</v>
      </c>
      <c r="AD580" s="4">
        <f t="shared" si="285"/>
        <v>0</v>
      </c>
      <c r="AF580" s="4">
        <f t="shared" si="270"/>
        <v>0</v>
      </c>
      <c r="AG580" s="4">
        <f t="shared" si="271"/>
        <v>0</v>
      </c>
      <c r="AH580" s="4">
        <f t="shared" si="286"/>
        <v>0</v>
      </c>
      <c r="AI580" s="4">
        <f t="shared" si="272"/>
        <v>851027.59583333263</v>
      </c>
      <c r="AJ580" s="4">
        <f t="shared" si="273"/>
        <v>231133.5588803571</v>
      </c>
      <c r="AK580" s="4">
        <f t="shared" si="274"/>
        <v>273849.59999999998</v>
      </c>
      <c r="AL580" s="4">
        <f t="shared" si="275"/>
        <v>42000</v>
      </c>
      <c r="AM580" s="4">
        <f t="shared" si="276"/>
        <v>8969.5249999999996</v>
      </c>
      <c r="AN580" s="4">
        <f t="shared" si="277"/>
        <v>17880.909090909092</v>
      </c>
      <c r="AO580" s="4">
        <f t="shared" si="278"/>
        <v>0</v>
      </c>
      <c r="AP580" s="4">
        <v>0</v>
      </c>
      <c r="AQ580" s="4">
        <v>0</v>
      </c>
      <c r="AR580" s="4">
        <f t="shared" si="279"/>
        <v>0</v>
      </c>
      <c r="AS580" s="4">
        <f t="shared" si="287"/>
        <v>1424861.188804599</v>
      </c>
      <c r="AT580" s="4">
        <v>0</v>
      </c>
      <c r="AU580" s="4">
        <f t="shared" si="288"/>
        <v>1424861.188804599</v>
      </c>
      <c r="AV580" s="18">
        <f t="shared" si="289"/>
        <v>1</v>
      </c>
      <c r="AW580" s="105"/>
      <c r="AX580" s="103"/>
      <c r="AY580" s="107">
        <f t="shared" si="280"/>
        <v>1424861.188804599</v>
      </c>
      <c r="AZ580" s="7"/>
      <c r="BA580" s="7"/>
      <c r="BB580" s="7"/>
      <c r="BC580" s="7"/>
      <c r="BD580" s="7"/>
      <c r="BE580" s="7"/>
      <c r="BF580" s="7"/>
    </row>
    <row r="581" spans="1:58" x14ac:dyDescent="0.25">
      <c r="A581" s="22" t="s">
        <v>2050</v>
      </c>
      <c r="B581" s="23">
        <v>83</v>
      </c>
      <c r="C581" s="22" t="s">
        <v>2097</v>
      </c>
      <c r="D581" s="48">
        <v>830000295</v>
      </c>
      <c r="E581" s="22" t="s">
        <v>1366</v>
      </c>
      <c r="F581" s="22" t="s">
        <v>1504</v>
      </c>
      <c r="I581" s="1" t="s">
        <v>107</v>
      </c>
      <c r="J581" s="33">
        <v>34953</v>
      </c>
      <c r="K581" s="33">
        <f t="shared" si="281"/>
        <v>26249.706284905871</v>
      </c>
      <c r="L581" s="33">
        <v>1236</v>
      </c>
      <c r="M581" s="33">
        <f t="shared" si="282"/>
        <v>1</v>
      </c>
      <c r="N581" s="32">
        <v>0</v>
      </c>
      <c r="O581" s="33" t="s">
        <v>11</v>
      </c>
      <c r="P581" s="33" t="str">
        <f t="shared" si="258"/>
        <v/>
      </c>
      <c r="Q581" s="36">
        <f t="shared" si="259"/>
        <v>2.4293452380952383</v>
      </c>
      <c r="R581" s="6">
        <f t="shared" si="260"/>
        <v>3.5016667857142858</v>
      </c>
      <c r="S581" s="6">
        <f t="shared" si="261"/>
        <v>0</v>
      </c>
      <c r="T581" s="6">
        <f t="shared" si="283"/>
        <v>1.0723215476190475</v>
      </c>
      <c r="U581" s="6">
        <f t="shared" si="262"/>
        <v>3.5016667857142858</v>
      </c>
      <c r="V581" s="6">
        <f t="shared" si="263"/>
        <v>4.6812053571428569</v>
      </c>
      <c r="W581" s="6">
        <f t="shared" si="264"/>
        <v>5.3089702380952373</v>
      </c>
      <c r="X581" s="6">
        <f t="shared" si="265"/>
        <v>0</v>
      </c>
      <c r="Y581" s="6">
        <f t="shared" si="284"/>
        <v>0.62776488095238037</v>
      </c>
      <c r="Z581" s="6">
        <f t="shared" si="266"/>
        <v>5.3089702380952373</v>
      </c>
      <c r="AA581" s="4">
        <f t="shared" si="267"/>
        <v>1</v>
      </c>
      <c r="AB581" s="44">
        <f t="shared" si="268"/>
        <v>1</v>
      </c>
      <c r="AC581" s="6">
        <f t="shared" si="269"/>
        <v>0.125</v>
      </c>
      <c r="AD581" s="4">
        <f t="shared" si="285"/>
        <v>0</v>
      </c>
      <c r="AF581" s="4">
        <f t="shared" si="270"/>
        <v>0</v>
      </c>
      <c r="AG581" s="4">
        <f t="shared" si="271"/>
        <v>0</v>
      </c>
      <c r="AH581" s="4">
        <f t="shared" si="286"/>
        <v>0</v>
      </c>
      <c r="AI581" s="4">
        <f t="shared" si="272"/>
        <v>761348.29880952369</v>
      </c>
      <c r="AJ581" s="4">
        <f t="shared" si="273"/>
        <v>186223.56421607127</v>
      </c>
      <c r="AK581" s="4">
        <f t="shared" si="274"/>
        <v>273849.59999999998</v>
      </c>
      <c r="AL581" s="4">
        <f t="shared" si="275"/>
        <v>42000</v>
      </c>
      <c r="AM581" s="4">
        <f t="shared" si="276"/>
        <v>8969.5249999999996</v>
      </c>
      <c r="AN581" s="4">
        <f t="shared" si="277"/>
        <v>14607.272727272728</v>
      </c>
      <c r="AO581" s="4">
        <f t="shared" si="278"/>
        <v>0</v>
      </c>
      <c r="AP581" s="4">
        <v>0</v>
      </c>
      <c r="AQ581" s="4">
        <v>0</v>
      </c>
      <c r="AR581" s="4">
        <f t="shared" si="279"/>
        <v>0</v>
      </c>
      <c r="AS581" s="4">
        <f t="shared" si="287"/>
        <v>1286998.2607528677</v>
      </c>
      <c r="AT581" s="4">
        <v>0</v>
      </c>
      <c r="AU581" s="4">
        <f t="shared" si="288"/>
        <v>1286998.2607528677</v>
      </c>
      <c r="AV581" s="18">
        <f t="shared" si="289"/>
        <v>1</v>
      </c>
      <c r="AW581" s="105"/>
      <c r="AX581" s="103"/>
      <c r="AY581" s="107">
        <f t="shared" si="280"/>
        <v>1286998.2607528677</v>
      </c>
      <c r="AZ581" s="7"/>
      <c r="BA581" s="7"/>
      <c r="BB581" s="7"/>
      <c r="BC581" s="7"/>
      <c r="BD581" s="7"/>
      <c r="BE581" s="7"/>
      <c r="BF581" s="7"/>
    </row>
    <row r="582" spans="1:58" x14ac:dyDescent="0.25">
      <c r="A582" s="22" t="s">
        <v>2050</v>
      </c>
      <c r="B582" s="23">
        <v>83</v>
      </c>
      <c r="C582" s="22" t="s">
        <v>2098</v>
      </c>
      <c r="D582" s="29" t="s">
        <v>2099</v>
      </c>
      <c r="E582" s="22" t="s">
        <v>1366</v>
      </c>
      <c r="F582" s="22" t="s">
        <v>1504</v>
      </c>
      <c r="I582" s="1" t="s">
        <v>1366</v>
      </c>
      <c r="J582" s="33">
        <v>0</v>
      </c>
      <c r="K582" s="33">
        <f t="shared" si="281"/>
        <v>0</v>
      </c>
      <c r="L582" s="33">
        <v>67</v>
      </c>
      <c r="M582" s="33">
        <f t="shared" si="282"/>
        <v>1</v>
      </c>
      <c r="N582" s="32">
        <v>0</v>
      </c>
      <c r="O582" s="33" t="s">
        <v>10</v>
      </c>
      <c r="P582" s="33" t="str">
        <f t="shared" ref="P582:P645" si="290">IFERROR(IF(AND(O582="SMUR seul",sorties_SMUR&lt;3000),"Faible activité",IF(AND(O582="SU Seul",Passages_SU_exDG&lt;12000),"Faible activité",IF(AND(O582="SU SMUR",(Passages_SU_exDG+sorties_SMUR*7)&lt;(12000*2)),"Faible activité",""))),"")</f>
        <v>Faible activité</v>
      </c>
      <c r="Q582" s="36">
        <f t="shared" ref="Q582:Q645" si="291">IF(Passages_SU_exDG&gt;0,MAX(1,(58.6+0.01*Passages_SU_exDG)/168),0)</f>
        <v>0</v>
      </c>
      <c r="R582" s="6">
        <f t="shared" ref="R582:R645" si="292">IF(AND(Passages_SU_exDG&gt;0,sorties_SMUR&gt;0),MAX(2,(127.8+0.0107*Passages_SU_exDG+0.06997*sorties_SMUR)/168),0)</f>
        <v>0</v>
      </c>
      <c r="S582" s="6">
        <f t="shared" ref="S582:S645" si="293">IF(AND(sorties_SMUR&gt;0,Passages_SU_exDG=0),MAX(1,1+(ROUNDUP((sorties_SMUR-1749)/750,0)*1/3)),0)</f>
        <v>1</v>
      </c>
      <c r="T582" s="6">
        <f t="shared" si="283"/>
        <v>1</v>
      </c>
      <c r="U582" s="6">
        <f t="shared" ref="U582:U645" si="294">IF(O582="SU seul",Q582,IF(O582="SU SMUR",R582,S582))</f>
        <v>1</v>
      </c>
      <c r="V582" s="6">
        <f t="shared" ref="V582:V645" si="295">IF(Passages_SU_exDG&gt;0,MAX(1,(0.0225*Passages_SU_exDG)/168),0)</f>
        <v>0</v>
      </c>
      <c r="W582" s="6">
        <f t="shared" ref="W582:W645" si="296">IF(AND(Passages_SU_exDG&gt;0,sorties_SMUR&gt;0),MAX(2,(73.3+0.019*Passages_SU_exDG+0.125*sorties_SMUR)/168),0)</f>
        <v>0</v>
      </c>
      <c r="X582" s="6">
        <f t="shared" ref="X582:X645" si="297">IF(AND(sorties_SMUR&gt;0,Passages_SU_exDG=0),MAX(1,1+(ROUNDUP((sorties_SMUR-1749)/750,0)*1/3)),0)</f>
        <v>1</v>
      </c>
      <c r="Y582" s="6">
        <f t="shared" si="284"/>
        <v>1</v>
      </c>
      <c r="Z582" s="6">
        <f t="shared" ref="Z582:Z645" si="298">IF(O582="SU seul",V582,IF(O582="SU SMUR",W582,X582))</f>
        <v>1</v>
      </c>
      <c r="AA582" s="4">
        <f t="shared" ref="AA582:AA645" si="299">IF(sorties_SMUR&gt;0,MAX(1,1+(ROUNDUP((sorties_SMUR-1749)/750,0)*1/3)),0)</f>
        <v>1</v>
      </c>
      <c r="AB582" s="44">
        <f t="shared" ref="AB582:AB645" si="300">IF(sorties_SMUR&gt;0,ROUNDUP(AA582,0),0)</f>
        <v>1</v>
      </c>
      <c r="AC582" s="6">
        <f t="shared" ref="AC582:AC645" si="301">IF(sorties_SMUR&gt;0,Conducteurs_SMUR*0.125,0)</f>
        <v>0.125</v>
      </c>
      <c r="AD582" s="4">
        <f t="shared" si="285"/>
        <v>0</v>
      </c>
      <c r="AF582" s="4">
        <f t="shared" ref="AF582:AF645" si="302">IF(AND(P582="Faible activité",Passages_SU_exDG=0),Med_exDG*(660000-710000),0)</f>
        <v>-50000</v>
      </c>
      <c r="AG582" s="4">
        <f t="shared" ref="AG582:AG645" si="303">IF(AND(P582="Faible activité",Passages_SU_exDG&gt;0,sorties_SMUR&gt;0),Med_exDG*(660000-710000),0)</f>
        <v>0</v>
      </c>
      <c r="AH582" s="4">
        <f t="shared" si="286"/>
        <v>-50000</v>
      </c>
      <c r="AI582" s="4">
        <f t="shared" ref="AI582:AI645" si="304">+T582*$AI$3+AH582</f>
        <v>660000</v>
      </c>
      <c r="AJ582" s="4">
        <f t="shared" ref="AJ582:AJ645" si="305">+Y582*$AJ$3</f>
        <v>296645.40000000002</v>
      </c>
      <c r="AK582" s="4">
        <f t="shared" ref="AK582:AK645" si="306">+AA582*$AK$3</f>
        <v>273849.59999999998</v>
      </c>
      <c r="AL582" s="4">
        <f t="shared" ref="AL582:AL645" si="307">+AB582*$AL$3</f>
        <v>42000</v>
      </c>
      <c r="AM582" s="4">
        <f t="shared" ref="AM582:AM645" si="308">+AC582*$AM$3</f>
        <v>8969.5249999999996</v>
      </c>
      <c r="AN582" s="4">
        <f t="shared" ref="AN582:AN645" si="309">+L582*$AN$3</f>
        <v>791.81818181818187</v>
      </c>
      <c r="AO582" s="4">
        <f t="shared" ref="AO582:AO645" si="310">IF(AB582&gt;=2,sorties_SMUR*$AO$3,0)</f>
        <v>0</v>
      </c>
      <c r="AP582" s="4">
        <v>-1117248.125</v>
      </c>
      <c r="AQ582" s="4" t="s">
        <v>2331</v>
      </c>
      <c r="AR582" s="4">
        <f t="shared" ref="AR582:AR645" si="311">IF((AD582+AE582)&gt;0,sorties_SMUR*$AR$3,0)</f>
        <v>0</v>
      </c>
      <c r="AS582" s="4">
        <f t="shared" si="287"/>
        <v>165008.21818181803</v>
      </c>
      <c r="AT582" s="4">
        <v>0</v>
      </c>
      <c r="AU582" s="4">
        <f t="shared" si="288"/>
        <v>165008.21818181803</v>
      </c>
      <c r="AV582" s="18">
        <f t="shared" si="289"/>
        <v>1</v>
      </c>
      <c r="AW582" s="105"/>
      <c r="AX582" s="103"/>
      <c r="AY582" s="107">
        <f t="shared" ref="AY582:AY645" si="312">+AU582+AW582</f>
        <v>165008.21818181803</v>
      </c>
      <c r="AZ582" s="7"/>
      <c r="BA582" s="7"/>
      <c r="BB582" s="7"/>
      <c r="BC582" s="7"/>
      <c r="BD582" s="7"/>
      <c r="BE582" s="7"/>
      <c r="BF582" s="7"/>
    </row>
    <row r="583" spans="1:58" x14ac:dyDescent="0.25">
      <c r="A583" s="22" t="s">
        <v>2050</v>
      </c>
      <c r="B583" s="23">
        <v>83</v>
      </c>
      <c r="C583" s="22" t="s">
        <v>721</v>
      </c>
      <c r="D583" s="48">
        <v>830000311</v>
      </c>
      <c r="E583" s="22" t="s">
        <v>1368</v>
      </c>
      <c r="F583" s="22" t="s">
        <v>1504</v>
      </c>
      <c r="I583" s="1" t="s">
        <v>106</v>
      </c>
      <c r="J583" s="33">
        <v>40448</v>
      </c>
      <c r="K583" s="33">
        <f t="shared" ref="K583:K646" si="313">0.751000093980656*J583</f>
        <v>30376.451801329575</v>
      </c>
      <c r="L583" s="33">
        <v>1289</v>
      </c>
      <c r="M583" s="33">
        <f t="shared" ref="M583:M646" si="314">IF(OR(J583&gt;0,L583&gt;0),1,0)</f>
        <v>1</v>
      </c>
      <c r="N583" s="32">
        <v>0</v>
      </c>
      <c r="O583" s="33" t="s">
        <v>11</v>
      </c>
      <c r="P583" s="33" t="str">
        <f t="shared" si="290"/>
        <v/>
      </c>
      <c r="Q583" s="36">
        <f t="shared" si="291"/>
        <v>2.7564285714285717</v>
      </c>
      <c r="R583" s="6">
        <f t="shared" si="292"/>
        <v>3.8737198214285709</v>
      </c>
      <c r="S583" s="6">
        <f t="shared" si="293"/>
        <v>0</v>
      </c>
      <c r="T583" s="6">
        <f t="shared" ref="T583:T646" si="315">IF(O583="SU seul",0,IF(O583="SMUR seul",S583,R583-Q583))</f>
        <v>1.1172912499999992</v>
      </c>
      <c r="U583" s="6">
        <f t="shared" si="294"/>
        <v>3.8737198214285709</v>
      </c>
      <c r="V583" s="6">
        <f t="shared" si="295"/>
        <v>5.4171428571428564</v>
      </c>
      <c r="W583" s="6">
        <f t="shared" si="296"/>
        <v>5.9698630952380949</v>
      </c>
      <c r="X583" s="6">
        <f t="shared" si="297"/>
        <v>0</v>
      </c>
      <c r="Y583" s="6">
        <f t="shared" ref="Y583:Y646" si="316">IF(O583="SU seul",0,IF(O583="SMUR seul",X583,W583-V583))</f>
        <v>0.55272023809523851</v>
      </c>
      <c r="Z583" s="6">
        <f t="shared" si="298"/>
        <v>5.9698630952380949</v>
      </c>
      <c r="AA583" s="4">
        <f t="shared" si="299"/>
        <v>1</v>
      </c>
      <c r="AB583" s="44">
        <f t="shared" si="300"/>
        <v>1</v>
      </c>
      <c r="AC583" s="6">
        <f t="shared" si="301"/>
        <v>0.125</v>
      </c>
      <c r="AD583" s="4">
        <f t="shared" ref="AD583:AD646" si="317">IF(AB583&gt;2,1,0)</f>
        <v>0</v>
      </c>
      <c r="AF583" s="4">
        <f t="shared" si="302"/>
        <v>0</v>
      </c>
      <c r="AG583" s="4">
        <f t="shared" si="303"/>
        <v>0</v>
      </c>
      <c r="AH583" s="4">
        <f t="shared" ref="AH583:AH646" si="318">AF583+IF(K583&lt;9000,AG583/2,AG583)</f>
        <v>0</v>
      </c>
      <c r="AI583" s="4">
        <f t="shared" si="304"/>
        <v>793276.78749999939</v>
      </c>
      <c r="AJ583" s="4">
        <f t="shared" si="305"/>
        <v>163961.91611785727</v>
      </c>
      <c r="AK583" s="4">
        <f t="shared" si="306"/>
        <v>273849.59999999998</v>
      </c>
      <c r="AL583" s="4">
        <f t="shared" si="307"/>
        <v>42000</v>
      </c>
      <c r="AM583" s="4">
        <f t="shared" si="308"/>
        <v>8969.5249999999996</v>
      </c>
      <c r="AN583" s="4">
        <f t="shared" si="309"/>
        <v>15233.636363636364</v>
      </c>
      <c r="AO583" s="4">
        <f t="shared" si="310"/>
        <v>0</v>
      </c>
      <c r="AP583" s="4">
        <v>0</v>
      </c>
      <c r="AQ583" s="4">
        <v>0</v>
      </c>
      <c r="AR583" s="4">
        <f t="shared" si="311"/>
        <v>0</v>
      </c>
      <c r="AS583" s="4">
        <f t="shared" ref="AS583:AS646" si="319">SUM(AI583:AR583)</f>
        <v>1297291.4649814928</v>
      </c>
      <c r="AT583" s="4">
        <v>0</v>
      </c>
      <c r="AU583" s="4">
        <f t="shared" ref="AU583:AU646" si="320">+AS583*(1+AT583)</f>
        <v>1297291.4649814928</v>
      </c>
      <c r="AV583" s="18">
        <f t="shared" ref="AV583:AV646" si="321">IF(AU583&gt;0,1,0)</f>
        <v>1</v>
      </c>
      <c r="AW583" s="105"/>
      <c r="AX583" s="103"/>
      <c r="AY583" s="107">
        <f t="shared" si="312"/>
        <v>1297291.4649814928</v>
      </c>
      <c r="AZ583" s="7"/>
      <c r="BA583" s="7"/>
      <c r="BB583" s="7"/>
      <c r="BC583" s="7"/>
      <c r="BD583" s="7"/>
      <c r="BE583" s="7"/>
      <c r="BF583" s="7"/>
    </row>
    <row r="584" spans="1:58" x14ac:dyDescent="0.25">
      <c r="A584" s="22" t="s">
        <v>2050</v>
      </c>
      <c r="B584" s="23">
        <v>83</v>
      </c>
      <c r="C584" s="22" t="s">
        <v>2100</v>
      </c>
      <c r="D584" s="48">
        <v>830000337</v>
      </c>
      <c r="E584" s="22" t="s">
        <v>1370</v>
      </c>
      <c r="F584" s="22" t="s">
        <v>1504</v>
      </c>
      <c r="I584" s="1" t="s">
        <v>105</v>
      </c>
      <c r="J584" s="33">
        <v>24141</v>
      </c>
      <c r="K584" s="33">
        <f t="shared" si="313"/>
        <v>18129.893268787018</v>
      </c>
      <c r="L584" s="33">
        <v>654</v>
      </c>
      <c r="M584" s="33">
        <f t="shared" si="314"/>
        <v>1</v>
      </c>
      <c r="N584" s="32">
        <v>0</v>
      </c>
      <c r="O584" s="33" t="s">
        <v>11</v>
      </c>
      <c r="P584" s="33" t="str">
        <f t="shared" si="290"/>
        <v/>
      </c>
      <c r="Q584" s="36">
        <f t="shared" si="291"/>
        <v>1.7857738095238094</v>
      </c>
      <c r="R584" s="6">
        <f t="shared" si="292"/>
        <v>2.5706492857142855</v>
      </c>
      <c r="S584" s="6">
        <f t="shared" si="293"/>
        <v>0</v>
      </c>
      <c r="T584" s="6">
        <f t="shared" si="315"/>
        <v>0.78487547619047615</v>
      </c>
      <c r="U584" s="6">
        <f t="shared" si="294"/>
        <v>2.5706492857142855</v>
      </c>
      <c r="V584" s="6">
        <f t="shared" si="295"/>
        <v>3.2331696428571428</v>
      </c>
      <c r="W584" s="6">
        <f t="shared" si="296"/>
        <v>3.6531488095238092</v>
      </c>
      <c r="X584" s="6">
        <f t="shared" si="297"/>
        <v>0</v>
      </c>
      <c r="Y584" s="6">
        <f t="shared" si="316"/>
        <v>0.41997916666666635</v>
      </c>
      <c r="Z584" s="6">
        <f t="shared" si="298"/>
        <v>3.6531488095238092</v>
      </c>
      <c r="AA584" s="4">
        <f t="shared" si="299"/>
        <v>1</v>
      </c>
      <c r="AB584" s="44">
        <f t="shared" si="300"/>
        <v>1</v>
      </c>
      <c r="AC584" s="6">
        <f t="shared" si="301"/>
        <v>0.125</v>
      </c>
      <c r="AD584" s="4">
        <f t="shared" si="317"/>
        <v>0</v>
      </c>
      <c r="AF584" s="4">
        <f t="shared" si="302"/>
        <v>0</v>
      </c>
      <c r="AG584" s="4">
        <f t="shared" si="303"/>
        <v>0</v>
      </c>
      <c r="AH584" s="4">
        <f t="shared" si="318"/>
        <v>0</v>
      </c>
      <c r="AI584" s="4">
        <f t="shared" si="304"/>
        <v>557261.58809523808</v>
      </c>
      <c r="AJ584" s="4">
        <f t="shared" si="305"/>
        <v>124584.88788749992</v>
      </c>
      <c r="AK584" s="4">
        <f t="shared" si="306"/>
        <v>273849.59999999998</v>
      </c>
      <c r="AL584" s="4">
        <f t="shared" si="307"/>
        <v>42000</v>
      </c>
      <c r="AM584" s="4">
        <f t="shared" si="308"/>
        <v>8969.5249999999996</v>
      </c>
      <c r="AN584" s="4">
        <f t="shared" si="309"/>
        <v>7729.090909090909</v>
      </c>
      <c r="AO584" s="4">
        <f t="shared" si="310"/>
        <v>0</v>
      </c>
      <c r="AP584" s="4">
        <v>0</v>
      </c>
      <c r="AQ584" s="4">
        <v>0</v>
      </c>
      <c r="AR584" s="4">
        <f t="shared" si="311"/>
        <v>0</v>
      </c>
      <c r="AS584" s="4">
        <f t="shared" si="319"/>
        <v>1014394.6918918289</v>
      </c>
      <c r="AT584" s="4">
        <v>0</v>
      </c>
      <c r="AU584" s="4">
        <f t="shared" si="320"/>
        <v>1014394.6918918289</v>
      </c>
      <c r="AV584" s="18">
        <f t="shared" si="321"/>
        <v>1</v>
      </c>
      <c r="AW584" s="105"/>
      <c r="AX584" s="103"/>
      <c r="AY584" s="107">
        <f t="shared" si="312"/>
        <v>1014394.6918918289</v>
      </c>
      <c r="AZ584" s="7"/>
      <c r="BA584" s="7"/>
      <c r="BB584" s="7"/>
      <c r="BC584" s="7"/>
      <c r="BD584" s="7"/>
      <c r="BE584" s="7"/>
      <c r="BF584" s="7"/>
    </row>
    <row r="585" spans="1:58" x14ac:dyDescent="0.25">
      <c r="A585" s="22" t="s">
        <v>2050</v>
      </c>
      <c r="B585" s="23">
        <v>83</v>
      </c>
      <c r="C585" s="22" t="s">
        <v>2101</v>
      </c>
      <c r="D585" s="48">
        <v>830000345</v>
      </c>
      <c r="E585" s="22" t="s">
        <v>1372</v>
      </c>
      <c r="F585" s="22" t="s">
        <v>1504</v>
      </c>
      <c r="I585" s="1" t="s">
        <v>104</v>
      </c>
      <c r="J585" s="33">
        <v>65107</v>
      </c>
      <c r="K585" s="33">
        <f t="shared" si="313"/>
        <v>48895.363118798574</v>
      </c>
      <c r="L585" s="33">
        <v>4403</v>
      </c>
      <c r="M585" s="33">
        <f t="shared" si="314"/>
        <v>1</v>
      </c>
      <c r="N585" s="32">
        <v>0</v>
      </c>
      <c r="O585" s="33" t="s">
        <v>11</v>
      </c>
      <c r="P585" s="33" t="str">
        <f t="shared" si="290"/>
        <v/>
      </c>
      <c r="Q585" s="36">
        <f t="shared" si="291"/>
        <v>4.2242261904761911</v>
      </c>
      <c r="R585" s="6">
        <f t="shared" si="292"/>
        <v>6.7412072023809522</v>
      </c>
      <c r="S585" s="6">
        <f t="shared" si="293"/>
        <v>0</v>
      </c>
      <c r="T585" s="6">
        <f t="shared" si="315"/>
        <v>2.5169810119047611</v>
      </c>
      <c r="U585" s="6">
        <f t="shared" si="294"/>
        <v>6.7412072023809522</v>
      </c>
      <c r="V585" s="6">
        <f t="shared" si="295"/>
        <v>8.7196875000000009</v>
      </c>
      <c r="W585" s="6">
        <f t="shared" si="296"/>
        <v>11.075642857142856</v>
      </c>
      <c r="X585" s="6">
        <f t="shared" si="297"/>
        <v>0</v>
      </c>
      <c r="Y585" s="6">
        <f t="shared" si="316"/>
        <v>2.3559553571428555</v>
      </c>
      <c r="Z585" s="6">
        <f t="shared" si="298"/>
        <v>11.075642857142856</v>
      </c>
      <c r="AA585" s="4">
        <f t="shared" si="299"/>
        <v>2.333333333333333</v>
      </c>
      <c r="AB585" s="44">
        <f t="shared" si="300"/>
        <v>3</v>
      </c>
      <c r="AC585" s="6">
        <f t="shared" si="301"/>
        <v>0.29166666666666663</v>
      </c>
      <c r="AD585" s="4">
        <f t="shared" si="317"/>
        <v>1</v>
      </c>
      <c r="AF585" s="4">
        <f t="shared" si="302"/>
        <v>0</v>
      </c>
      <c r="AG585" s="4">
        <f t="shared" si="303"/>
        <v>0</v>
      </c>
      <c r="AH585" s="4">
        <f t="shared" si="318"/>
        <v>0</v>
      </c>
      <c r="AI585" s="4">
        <f t="shared" si="304"/>
        <v>1787056.5184523803</v>
      </c>
      <c r="AJ585" s="4">
        <f t="shared" si="305"/>
        <v>698883.31930178532</v>
      </c>
      <c r="AK585" s="4">
        <f t="shared" si="306"/>
        <v>638982.39999999991</v>
      </c>
      <c r="AL585" s="4">
        <f t="shared" si="307"/>
        <v>126000</v>
      </c>
      <c r="AM585" s="4">
        <f t="shared" si="308"/>
        <v>20928.891666666663</v>
      </c>
      <c r="AN585" s="4">
        <f t="shared" si="309"/>
        <v>52035.454545454544</v>
      </c>
      <c r="AO585" s="4">
        <f t="shared" si="310"/>
        <v>306624.91999999993</v>
      </c>
      <c r="AP585" s="4">
        <v>0</v>
      </c>
      <c r="AQ585" s="4">
        <v>0</v>
      </c>
      <c r="AR585" s="4">
        <f t="shared" si="311"/>
        <v>543231.14864469192</v>
      </c>
      <c r="AS585" s="4">
        <f t="shared" si="319"/>
        <v>4173742.6526109786</v>
      </c>
      <c r="AT585" s="4">
        <v>0</v>
      </c>
      <c r="AU585" s="4">
        <f t="shared" si="320"/>
        <v>4173742.6526109786</v>
      </c>
      <c r="AV585" s="18">
        <f t="shared" si="321"/>
        <v>1</v>
      </c>
      <c r="AW585" s="105"/>
      <c r="AX585" s="103"/>
      <c r="AY585" s="107">
        <f t="shared" si="312"/>
        <v>4173742.6526109786</v>
      </c>
      <c r="AZ585" s="7"/>
      <c r="BA585" s="7"/>
      <c r="BB585" s="7"/>
      <c r="BC585" s="7"/>
      <c r="BD585" s="7"/>
      <c r="BE585" s="7"/>
      <c r="BF585" s="7"/>
    </row>
    <row r="586" spans="1:58" x14ac:dyDescent="0.25">
      <c r="A586" s="22" t="s">
        <v>2050</v>
      </c>
      <c r="B586" s="23">
        <v>83</v>
      </c>
      <c r="C586" s="22" t="s">
        <v>720</v>
      </c>
      <c r="D586" s="48">
        <v>830100574</v>
      </c>
      <c r="E586" s="22" t="s">
        <v>1664</v>
      </c>
      <c r="F586" s="22" t="s">
        <v>1504</v>
      </c>
      <c r="I586" s="1" t="s">
        <v>161</v>
      </c>
      <c r="J586" s="33">
        <v>27500</v>
      </c>
      <c r="K586" s="33">
        <f t="shared" si="313"/>
        <v>20652.502584468042</v>
      </c>
      <c r="L586" s="33">
        <v>0</v>
      </c>
      <c r="M586" s="33">
        <f t="shared" si="314"/>
        <v>1</v>
      </c>
      <c r="N586" s="32">
        <v>0</v>
      </c>
      <c r="O586" s="33" t="s">
        <v>16</v>
      </c>
      <c r="P586" s="33" t="str">
        <f t="shared" si="290"/>
        <v/>
      </c>
      <c r="Q586" s="36">
        <f t="shared" si="291"/>
        <v>1.9857142857142858</v>
      </c>
      <c r="R586" s="6">
        <f t="shared" si="292"/>
        <v>0</v>
      </c>
      <c r="S586" s="6">
        <f t="shared" si="293"/>
        <v>0</v>
      </c>
      <c r="T586" s="6">
        <f t="shared" si="315"/>
        <v>0</v>
      </c>
      <c r="U586" s="6">
        <f t="shared" si="294"/>
        <v>1.9857142857142858</v>
      </c>
      <c r="V586" s="6">
        <f t="shared" si="295"/>
        <v>3.6830357142857144</v>
      </c>
      <c r="W586" s="6">
        <f t="shared" si="296"/>
        <v>0</v>
      </c>
      <c r="X586" s="6">
        <f t="shared" si="297"/>
        <v>0</v>
      </c>
      <c r="Y586" s="6">
        <f t="shared" si="316"/>
        <v>0</v>
      </c>
      <c r="Z586" s="6">
        <f t="shared" si="298"/>
        <v>3.6830357142857144</v>
      </c>
      <c r="AA586" s="4">
        <f t="shared" si="299"/>
        <v>0</v>
      </c>
      <c r="AB586" s="44">
        <f t="shared" si="300"/>
        <v>0</v>
      </c>
      <c r="AC586" s="6">
        <f t="shared" si="301"/>
        <v>0</v>
      </c>
      <c r="AD586" s="4">
        <f t="shared" si="317"/>
        <v>0</v>
      </c>
      <c r="AF586" s="4">
        <f t="shared" si="302"/>
        <v>0</v>
      </c>
      <c r="AG586" s="4">
        <f t="shared" si="303"/>
        <v>0</v>
      </c>
      <c r="AH586" s="4">
        <f t="shared" si="318"/>
        <v>0</v>
      </c>
      <c r="AI586" s="4">
        <f t="shared" si="304"/>
        <v>0</v>
      </c>
      <c r="AJ586" s="4">
        <f t="shared" si="305"/>
        <v>0</v>
      </c>
      <c r="AK586" s="4">
        <f t="shared" si="306"/>
        <v>0</v>
      </c>
      <c r="AL586" s="4">
        <f t="shared" si="307"/>
        <v>0</v>
      </c>
      <c r="AM586" s="4">
        <f t="shared" si="308"/>
        <v>0</v>
      </c>
      <c r="AN586" s="4">
        <f t="shared" si="309"/>
        <v>0</v>
      </c>
      <c r="AO586" s="4">
        <f t="shared" si="310"/>
        <v>0</v>
      </c>
      <c r="AP586" s="4">
        <v>0</v>
      </c>
      <c r="AQ586" s="4">
        <v>0</v>
      </c>
      <c r="AR586" s="4">
        <f t="shared" si="311"/>
        <v>0</v>
      </c>
      <c r="AS586" s="4">
        <f t="shared" si="319"/>
        <v>0</v>
      </c>
      <c r="AT586" s="4">
        <v>0</v>
      </c>
      <c r="AU586" s="4">
        <f t="shared" si="320"/>
        <v>0</v>
      </c>
      <c r="AV586" s="18">
        <f t="shared" si="321"/>
        <v>0</v>
      </c>
      <c r="AW586" s="105"/>
      <c r="AX586" s="103"/>
      <c r="AY586" s="107">
        <f t="shared" si="312"/>
        <v>0</v>
      </c>
      <c r="AZ586" s="7"/>
      <c r="BA586" s="7"/>
      <c r="BB586" s="7"/>
      <c r="BC586" s="7"/>
      <c r="BD586" s="7"/>
      <c r="BE586" s="7"/>
      <c r="BF586" s="7"/>
    </row>
    <row r="587" spans="1:58" x14ac:dyDescent="0.25">
      <c r="A587" s="22" t="s">
        <v>2050</v>
      </c>
      <c r="B587" s="23">
        <v>83</v>
      </c>
      <c r="C587" s="22" t="s">
        <v>2102</v>
      </c>
      <c r="D587" s="48">
        <v>830100608</v>
      </c>
      <c r="E587" s="22" t="s">
        <v>1372</v>
      </c>
      <c r="F587" s="22" t="s">
        <v>1504</v>
      </c>
      <c r="G587" s="5"/>
      <c r="I587" s="1" t="s">
        <v>104</v>
      </c>
      <c r="J587" s="33">
        <v>25059</v>
      </c>
      <c r="K587" s="33">
        <f t="shared" si="313"/>
        <v>18819.311355061258</v>
      </c>
      <c r="L587" s="33">
        <v>1503</v>
      </c>
      <c r="M587" s="33">
        <f t="shared" si="314"/>
        <v>1</v>
      </c>
      <c r="N587" s="32">
        <v>0</v>
      </c>
      <c r="O587" s="33" t="s">
        <v>11</v>
      </c>
      <c r="P587" s="33" t="str">
        <f t="shared" si="290"/>
        <v/>
      </c>
      <c r="Q587" s="36">
        <f t="shared" si="291"/>
        <v>1.8404166666666666</v>
      </c>
      <c r="R587" s="6">
        <f t="shared" si="292"/>
        <v>2.982715535714286</v>
      </c>
      <c r="S587" s="6">
        <f t="shared" si="293"/>
        <v>0</v>
      </c>
      <c r="T587" s="6">
        <f t="shared" si="315"/>
        <v>1.1422988690476195</v>
      </c>
      <c r="U587" s="6">
        <f t="shared" si="294"/>
        <v>2.982715535714286</v>
      </c>
      <c r="V587" s="6">
        <f t="shared" si="295"/>
        <v>3.3561160714285712</v>
      </c>
      <c r="W587" s="6">
        <f t="shared" si="296"/>
        <v>4.3886666666666665</v>
      </c>
      <c r="X587" s="6">
        <f t="shared" si="297"/>
        <v>0</v>
      </c>
      <c r="Y587" s="6">
        <f t="shared" si="316"/>
        <v>1.0325505952380953</v>
      </c>
      <c r="Z587" s="6">
        <f t="shared" si="298"/>
        <v>4.3886666666666665</v>
      </c>
      <c r="AA587" s="4">
        <f t="shared" si="299"/>
        <v>1</v>
      </c>
      <c r="AB587" s="44">
        <f t="shared" si="300"/>
        <v>1</v>
      </c>
      <c r="AC587" s="6">
        <f t="shared" si="301"/>
        <v>0.125</v>
      </c>
      <c r="AD587" s="4">
        <f t="shared" si="317"/>
        <v>0</v>
      </c>
      <c r="AF587" s="4">
        <f t="shared" si="302"/>
        <v>0</v>
      </c>
      <c r="AG587" s="4">
        <f t="shared" si="303"/>
        <v>0</v>
      </c>
      <c r="AH587" s="4">
        <f t="shared" si="318"/>
        <v>0</v>
      </c>
      <c r="AI587" s="4">
        <f t="shared" si="304"/>
        <v>811032.19702380977</v>
      </c>
      <c r="AJ587" s="4">
        <f t="shared" si="305"/>
        <v>306301.38434464292</v>
      </c>
      <c r="AK587" s="4">
        <f t="shared" si="306"/>
        <v>273849.59999999998</v>
      </c>
      <c r="AL587" s="4">
        <f t="shared" si="307"/>
        <v>42000</v>
      </c>
      <c r="AM587" s="4">
        <f t="shared" si="308"/>
        <v>8969.5249999999996</v>
      </c>
      <c r="AN587" s="4">
        <f t="shared" si="309"/>
        <v>17762.727272727272</v>
      </c>
      <c r="AO587" s="4">
        <f t="shared" si="310"/>
        <v>0</v>
      </c>
      <c r="AP587" s="4">
        <v>-727000</v>
      </c>
      <c r="AQ587" s="4" t="s">
        <v>2327</v>
      </c>
      <c r="AR587" s="4">
        <f t="shared" si="311"/>
        <v>0</v>
      </c>
      <c r="AS587" s="4">
        <f t="shared" si="319"/>
        <v>732915.4336411797</v>
      </c>
      <c r="AT587" s="4">
        <v>0</v>
      </c>
      <c r="AU587" s="4">
        <f t="shared" si="320"/>
        <v>732915.4336411797</v>
      </c>
      <c r="AV587" s="18">
        <f t="shared" si="321"/>
        <v>1</v>
      </c>
      <c r="AW587" s="105"/>
      <c r="AX587" s="103"/>
      <c r="AY587" s="107">
        <f t="shared" si="312"/>
        <v>732915.4336411797</v>
      </c>
      <c r="AZ587" s="7"/>
      <c r="BA587" s="7"/>
      <c r="BB587" s="7"/>
      <c r="BC587" s="7"/>
      <c r="BD587" s="7"/>
      <c r="BE587" s="7"/>
      <c r="BF587" s="7"/>
    </row>
    <row r="588" spans="1:58" x14ac:dyDescent="0.25">
      <c r="A588" s="22" t="s">
        <v>2050</v>
      </c>
      <c r="B588" s="23">
        <v>83</v>
      </c>
      <c r="C588" s="22" t="s">
        <v>722</v>
      </c>
      <c r="D588" s="48">
        <v>830200523</v>
      </c>
      <c r="E588" s="22" t="s">
        <v>2103</v>
      </c>
      <c r="F588" s="22" t="s">
        <v>1559</v>
      </c>
      <c r="I588" s="1" t="s">
        <v>103</v>
      </c>
      <c r="J588" s="33">
        <v>16759</v>
      </c>
      <c r="K588" s="33">
        <f t="shared" si="313"/>
        <v>12586.010575021815</v>
      </c>
      <c r="L588" s="33">
        <v>0</v>
      </c>
      <c r="M588" s="33">
        <f t="shared" si="314"/>
        <v>1</v>
      </c>
      <c r="N588" s="32">
        <v>0</v>
      </c>
      <c r="O588" s="33" t="s">
        <v>16</v>
      </c>
      <c r="P588" s="33" t="str">
        <f t="shared" si="290"/>
        <v/>
      </c>
      <c r="Q588" s="36">
        <f t="shared" si="291"/>
        <v>1.3463690476190475</v>
      </c>
      <c r="R588" s="6">
        <f t="shared" si="292"/>
        <v>0</v>
      </c>
      <c r="S588" s="6">
        <f t="shared" si="293"/>
        <v>0</v>
      </c>
      <c r="T588" s="6">
        <f t="shared" si="315"/>
        <v>0</v>
      </c>
      <c r="U588" s="6">
        <f t="shared" si="294"/>
        <v>1.3463690476190475</v>
      </c>
      <c r="V588" s="6">
        <f t="shared" si="295"/>
        <v>2.2445089285714284</v>
      </c>
      <c r="W588" s="6">
        <f t="shared" si="296"/>
        <v>0</v>
      </c>
      <c r="X588" s="6">
        <f t="shared" si="297"/>
        <v>0</v>
      </c>
      <c r="Y588" s="6">
        <f t="shared" si="316"/>
        <v>0</v>
      </c>
      <c r="Z588" s="6">
        <f t="shared" si="298"/>
        <v>2.2445089285714284</v>
      </c>
      <c r="AA588" s="4">
        <f t="shared" si="299"/>
        <v>0</v>
      </c>
      <c r="AB588" s="44">
        <f t="shared" si="300"/>
        <v>0</v>
      </c>
      <c r="AC588" s="6">
        <f t="shared" si="301"/>
        <v>0</v>
      </c>
      <c r="AD588" s="4">
        <f t="shared" si="317"/>
        <v>0</v>
      </c>
      <c r="AF588" s="4">
        <f t="shared" si="302"/>
        <v>0</v>
      </c>
      <c r="AG588" s="4">
        <f t="shared" si="303"/>
        <v>0</v>
      </c>
      <c r="AH588" s="4">
        <f t="shared" si="318"/>
        <v>0</v>
      </c>
      <c r="AI588" s="4">
        <f t="shared" si="304"/>
        <v>0</v>
      </c>
      <c r="AJ588" s="4">
        <f t="shared" si="305"/>
        <v>0</v>
      </c>
      <c r="AK588" s="4">
        <f t="shared" si="306"/>
        <v>0</v>
      </c>
      <c r="AL588" s="4">
        <f t="shared" si="307"/>
        <v>0</v>
      </c>
      <c r="AM588" s="4">
        <f t="shared" si="308"/>
        <v>0</v>
      </c>
      <c r="AN588" s="4">
        <f t="shared" si="309"/>
        <v>0</v>
      </c>
      <c r="AO588" s="4">
        <f t="shared" si="310"/>
        <v>0</v>
      </c>
      <c r="AP588" s="4">
        <v>0</v>
      </c>
      <c r="AQ588" s="4">
        <v>0</v>
      </c>
      <c r="AR588" s="4">
        <f t="shared" si="311"/>
        <v>0</v>
      </c>
      <c r="AS588" s="4">
        <f t="shared" si="319"/>
        <v>0</v>
      </c>
      <c r="AT588" s="4">
        <v>0</v>
      </c>
      <c r="AU588" s="4">
        <f t="shared" si="320"/>
        <v>0</v>
      </c>
      <c r="AV588" s="18">
        <f t="shared" si="321"/>
        <v>0</v>
      </c>
      <c r="AW588" s="105"/>
      <c r="AX588" s="103"/>
      <c r="AY588" s="107">
        <f t="shared" si="312"/>
        <v>0</v>
      </c>
      <c r="AZ588" s="7"/>
      <c r="BA588" s="7"/>
      <c r="BB588" s="7"/>
      <c r="BC588" s="7"/>
      <c r="BD588" s="7"/>
      <c r="BE588" s="7"/>
      <c r="BF588" s="7"/>
    </row>
    <row r="589" spans="1:58" x14ac:dyDescent="0.25">
      <c r="A589" s="22" t="s">
        <v>2050</v>
      </c>
      <c r="B589" s="23">
        <v>84</v>
      </c>
      <c r="C589" s="22" t="s">
        <v>2104</v>
      </c>
      <c r="D589" s="48">
        <v>840000343</v>
      </c>
      <c r="E589" s="22" t="s">
        <v>1375</v>
      </c>
      <c r="F589" s="22" t="s">
        <v>1504</v>
      </c>
      <c r="I589" s="1" t="s">
        <v>102</v>
      </c>
      <c r="J589" s="33">
        <v>11899</v>
      </c>
      <c r="K589" s="33">
        <f t="shared" si="313"/>
        <v>8936.1501182758257</v>
      </c>
      <c r="L589" s="33">
        <v>392</v>
      </c>
      <c r="M589" s="33">
        <f t="shared" si="314"/>
        <v>1</v>
      </c>
      <c r="N589" s="32">
        <v>0</v>
      </c>
      <c r="O589" s="33" t="s">
        <v>11</v>
      </c>
      <c r="P589" s="33" t="str">
        <f t="shared" si="290"/>
        <v>Faible activité</v>
      </c>
      <c r="Q589" s="36">
        <f t="shared" si="291"/>
        <v>1.0570833333333334</v>
      </c>
      <c r="R589" s="6">
        <f t="shared" si="292"/>
        <v>2</v>
      </c>
      <c r="S589" s="6">
        <f t="shared" si="293"/>
        <v>0</v>
      </c>
      <c r="T589" s="6">
        <f t="shared" si="315"/>
        <v>0.94291666666666663</v>
      </c>
      <c r="U589" s="6">
        <f t="shared" si="294"/>
        <v>2</v>
      </c>
      <c r="V589" s="6">
        <f t="shared" si="295"/>
        <v>1.5936160714285712</v>
      </c>
      <c r="W589" s="6">
        <f t="shared" si="296"/>
        <v>2.0736964285714286</v>
      </c>
      <c r="X589" s="6">
        <f t="shared" si="297"/>
        <v>0</v>
      </c>
      <c r="Y589" s="6">
        <f t="shared" si="316"/>
        <v>0.48008035714285735</v>
      </c>
      <c r="Z589" s="6">
        <f t="shared" si="298"/>
        <v>2.0736964285714286</v>
      </c>
      <c r="AA589" s="4">
        <f t="shared" si="299"/>
        <v>1</v>
      </c>
      <c r="AB589" s="44">
        <f t="shared" si="300"/>
        <v>1</v>
      </c>
      <c r="AC589" s="6">
        <f t="shared" si="301"/>
        <v>0.125</v>
      </c>
      <c r="AD589" s="4">
        <f t="shared" si="317"/>
        <v>0</v>
      </c>
      <c r="AF589" s="4">
        <f t="shared" si="302"/>
        <v>0</v>
      </c>
      <c r="AG589" s="4">
        <f t="shared" si="303"/>
        <v>-100000</v>
      </c>
      <c r="AH589" s="4">
        <f t="shared" si="318"/>
        <v>-50000</v>
      </c>
      <c r="AI589" s="4">
        <f t="shared" si="304"/>
        <v>619470.83333333326</v>
      </c>
      <c r="AJ589" s="4">
        <f t="shared" si="305"/>
        <v>142413.62957678578</v>
      </c>
      <c r="AK589" s="4">
        <f t="shared" si="306"/>
        <v>273849.59999999998</v>
      </c>
      <c r="AL589" s="4">
        <f t="shared" si="307"/>
        <v>42000</v>
      </c>
      <c r="AM589" s="4">
        <f t="shared" si="308"/>
        <v>8969.5249999999996</v>
      </c>
      <c r="AN589" s="4">
        <f t="shared" si="309"/>
        <v>4632.727272727273</v>
      </c>
      <c r="AO589" s="4">
        <f t="shared" si="310"/>
        <v>0</v>
      </c>
      <c r="AP589" s="4">
        <v>0</v>
      </c>
      <c r="AQ589" s="4">
        <v>0</v>
      </c>
      <c r="AR589" s="4">
        <f t="shared" si="311"/>
        <v>0</v>
      </c>
      <c r="AS589" s="4">
        <f t="shared" si="319"/>
        <v>1091336.3151828463</v>
      </c>
      <c r="AT589" s="4">
        <v>0</v>
      </c>
      <c r="AU589" s="4">
        <f t="shared" si="320"/>
        <v>1091336.3151828463</v>
      </c>
      <c r="AV589" s="18">
        <f t="shared" si="321"/>
        <v>1</v>
      </c>
      <c r="AW589" s="105"/>
      <c r="AX589" s="103"/>
      <c r="AY589" s="107">
        <f t="shared" si="312"/>
        <v>1091336.3151828463</v>
      </c>
      <c r="AZ589" s="7"/>
      <c r="BA589" s="7"/>
      <c r="BB589" s="7"/>
      <c r="BC589" s="7"/>
      <c r="BD589" s="7"/>
      <c r="BE589" s="7"/>
      <c r="BF589" s="7"/>
    </row>
    <row r="590" spans="1:58" x14ac:dyDescent="0.25">
      <c r="A590" s="22" t="s">
        <v>2050</v>
      </c>
      <c r="B590" s="23">
        <v>84</v>
      </c>
      <c r="C590" s="22" t="s">
        <v>2105</v>
      </c>
      <c r="D590" s="48">
        <v>840000392</v>
      </c>
      <c r="E590" s="22" t="s">
        <v>1377</v>
      </c>
      <c r="F590" s="22" t="s">
        <v>1504</v>
      </c>
      <c r="I590" s="1" t="s">
        <v>101</v>
      </c>
      <c r="J590" s="33">
        <v>24431</v>
      </c>
      <c r="K590" s="33">
        <f t="shared" si="313"/>
        <v>18347.683296041407</v>
      </c>
      <c r="L590" s="33">
        <v>1161</v>
      </c>
      <c r="M590" s="33">
        <f t="shared" si="314"/>
        <v>1</v>
      </c>
      <c r="N590" s="32">
        <v>0</v>
      </c>
      <c r="O590" s="33" t="s">
        <v>11</v>
      </c>
      <c r="P590" s="33" t="str">
        <f t="shared" si="290"/>
        <v/>
      </c>
      <c r="Q590" s="36">
        <f t="shared" si="291"/>
        <v>1.8030357142857145</v>
      </c>
      <c r="R590" s="6">
        <f t="shared" si="292"/>
        <v>2.8002789880952381</v>
      </c>
      <c r="S590" s="6">
        <f t="shared" si="293"/>
        <v>0</v>
      </c>
      <c r="T590" s="6">
        <f t="shared" si="315"/>
        <v>0.9972432738095236</v>
      </c>
      <c r="U590" s="6">
        <f t="shared" si="294"/>
        <v>2.8002789880952381</v>
      </c>
      <c r="V590" s="6">
        <f t="shared" si="295"/>
        <v>3.2720089285714287</v>
      </c>
      <c r="W590" s="6">
        <f t="shared" si="296"/>
        <v>4.0631785714285709</v>
      </c>
      <c r="X590" s="6">
        <f t="shared" si="297"/>
        <v>0</v>
      </c>
      <c r="Y590" s="6">
        <f t="shared" si="316"/>
        <v>0.7911696428571422</v>
      </c>
      <c r="Z590" s="6">
        <f t="shared" si="298"/>
        <v>4.0631785714285709</v>
      </c>
      <c r="AA590" s="4">
        <f t="shared" si="299"/>
        <v>1</v>
      </c>
      <c r="AB590" s="44">
        <f t="shared" si="300"/>
        <v>1</v>
      </c>
      <c r="AC590" s="6">
        <f t="shared" si="301"/>
        <v>0.125</v>
      </c>
      <c r="AD590" s="4">
        <f t="shared" si="317"/>
        <v>0</v>
      </c>
      <c r="AF590" s="4">
        <f t="shared" si="302"/>
        <v>0</v>
      </c>
      <c r="AG590" s="4">
        <f t="shared" si="303"/>
        <v>0</v>
      </c>
      <c r="AH590" s="4">
        <f t="shared" si="318"/>
        <v>0</v>
      </c>
      <c r="AI590" s="4">
        <f t="shared" si="304"/>
        <v>708042.7244047618</v>
      </c>
      <c r="AJ590" s="4">
        <f t="shared" si="305"/>
        <v>234696.83517321412</v>
      </c>
      <c r="AK590" s="4">
        <f t="shared" si="306"/>
        <v>273849.59999999998</v>
      </c>
      <c r="AL590" s="4">
        <f t="shared" si="307"/>
        <v>42000</v>
      </c>
      <c r="AM590" s="4">
        <f t="shared" si="308"/>
        <v>8969.5249999999996</v>
      </c>
      <c r="AN590" s="4">
        <f t="shared" si="309"/>
        <v>13720.909090909092</v>
      </c>
      <c r="AO590" s="4">
        <f t="shared" si="310"/>
        <v>0</v>
      </c>
      <c r="AP590" s="4">
        <v>0</v>
      </c>
      <c r="AQ590" s="4">
        <v>0</v>
      </c>
      <c r="AR590" s="4">
        <f t="shared" si="311"/>
        <v>0</v>
      </c>
      <c r="AS590" s="4">
        <f t="shared" si="319"/>
        <v>1281279.5936688851</v>
      </c>
      <c r="AT590" s="4">
        <v>0</v>
      </c>
      <c r="AU590" s="4">
        <f t="shared" si="320"/>
        <v>1281279.5936688851</v>
      </c>
      <c r="AV590" s="18">
        <f t="shared" si="321"/>
        <v>1</v>
      </c>
      <c r="AW590" s="105"/>
      <c r="AX590" s="103"/>
      <c r="AY590" s="107">
        <f t="shared" si="312"/>
        <v>1281279.5936688851</v>
      </c>
      <c r="AZ590" s="7"/>
      <c r="BA590" s="7"/>
      <c r="BB590" s="7"/>
      <c r="BC590" s="7"/>
      <c r="BD590" s="7"/>
      <c r="BE590" s="7"/>
      <c r="BF590" s="7"/>
    </row>
    <row r="591" spans="1:58" x14ac:dyDescent="0.25">
      <c r="A591" s="22" t="s">
        <v>2050</v>
      </c>
      <c r="B591" s="23">
        <v>84</v>
      </c>
      <c r="C591" s="22" t="s">
        <v>2106</v>
      </c>
      <c r="D591" s="48">
        <v>840000418</v>
      </c>
      <c r="E591" s="22" t="s">
        <v>1384</v>
      </c>
      <c r="F591" s="22" t="s">
        <v>1504</v>
      </c>
      <c r="I591" s="1" t="s">
        <v>97</v>
      </c>
      <c r="J591" s="33">
        <v>22655</v>
      </c>
      <c r="K591" s="33">
        <f t="shared" si="313"/>
        <v>17013.907129131763</v>
      </c>
      <c r="L591" s="33">
        <v>1573</v>
      </c>
      <c r="M591" s="33">
        <f t="shared" si="314"/>
        <v>1</v>
      </c>
      <c r="N591" s="32">
        <v>0</v>
      </c>
      <c r="O591" s="33" t="s">
        <v>11</v>
      </c>
      <c r="P591" s="33" t="str">
        <f t="shared" si="290"/>
        <v/>
      </c>
      <c r="Q591" s="36">
        <f t="shared" si="291"/>
        <v>1.6973214285714289</v>
      </c>
      <c r="R591" s="6">
        <f t="shared" si="292"/>
        <v>2.8587577976190475</v>
      </c>
      <c r="S591" s="6">
        <f t="shared" si="293"/>
        <v>0</v>
      </c>
      <c r="T591" s="6">
        <f t="shared" si="315"/>
        <v>1.1614363690476186</v>
      </c>
      <c r="U591" s="6">
        <f t="shared" si="294"/>
        <v>2.8587577976190475</v>
      </c>
      <c r="V591" s="6">
        <f t="shared" si="295"/>
        <v>3.0341517857142852</v>
      </c>
      <c r="W591" s="6">
        <f t="shared" si="296"/>
        <v>4.1688690476190473</v>
      </c>
      <c r="X591" s="6">
        <f t="shared" si="297"/>
        <v>0</v>
      </c>
      <c r="Y591" s="6">
        <f t="shared" si="316"/>
        <v>1.1347172619047621</v>
      </c>
      <c r="Z591" s="6">
        <f t="shared" si="298"/>
        <v>4.1688690476190473</v>
      </c>
      <c r="AA591" s="4">
        <f t="shared" si="299"/>
        <v>1</v>
      </c>
      <c r="AB591" s="44">
        <f t="shared" si="300"/>
        <v>1</v>
      </c>
      <c r="AC591" s="6">
        <f t="shared" si="301"/>
        <v>0.125</v>
      </c>
      <c r="AD591" s="4">
        <f t="shared" si="317"/>
        <v>0</v>
      </c>
      <c r="AF591" s="4">
        <f t="shared" si="302"/>
        <v>0</v>
      </c>
      <c r="AG591" s="4">
        <f t="shared" si="303"/>
        <v>0</v>
      </c>
      <c r="AH591" s="4">
        <f t="shared" si="318"/>
        <v>0</v>
      </c>
      <c r="AI591" s="4">
        <f t="shared" si="304"/>
        <v>824619.82202380919</v>
      </c>
      <c r="AJ591" s="4">
        <f t="shared" si="305"/>
        <v>336608.65604464291</v>
      </c>
      <c r="AK591" s="4">
        <f t="shared" si="306"/>
        <v>273849.59999999998</v>
      </c>
      <c r="AL591" s="4">
        <f t="shared" si="307"/>
        <v>42000</v>
      </c>
      <c r="AM591" s="4">
        <f t="shared" si="308"/>
        <v>8969.5249999999996</v>
      </c>
      <c r="AN591" s="4">
        <f t="shared" si="309"/>
        <v>18590</v>
      </c>
      <c r="AO591" s="4">
        <f t="shared" si="310"/>
        <v>0</v>
      </c>
      <c r="AP591" s="4">
        <v>0</v>
      </c>
      <c r="AQ591" s="4">
        <v>0</v>
      </c>
      <c r="AR591" s="4">
        <f t="shared" si="311"/>
        <v>0</v>
      </c>
      <c r="AS591" s="4">
        <f t="shared" si="319"/>
        <v>1504637.6030684519</v>
      </c>
      <c r="AT591" s="4">
        <v>0</v>
      </c>
      <c r="AU591" s="4">
        <f t="shared" si="320"/>
        <v>1504637.6030684519</v>
      </c>
      <c r="AV591" s="18">
        <f t="shared" si="321"/>
        <v>1</v>
      </c>
      <c r="AW591" s="105"/>
      <c r="AX591" s="103"/>
      <c r="AY591" s="107">
        <f t="shared" si="312"/>
        <v>1504637.6030684519</v>
      </c>
      <c r="AZ591" s="7"/>
      <c r="BA591" s="7"/>
      <c r="BB591" s="7"/>
      <c r="BC591" s="7"/>
      <c r="BD591" s="7"/>
      <c r="BE591" s="7"/>
      <c r="BF591" s="7"/>
    </row>
    <row r="592" spans="1:58" x14ac:dyDescent="0.25">
      <c r="A592" s="22" t="s">
        <v>2050</v>
      </c>
      <c r="B592" s="23">
        <v>84</v>
      </c>
      <c r="C592" s="22" t="s">
        <v>2107</v>
      </c>
      <c r="D592" s="48">
        <v>840000483</v>
      </c>
      <c r="E592" s="22" t="s">
        <v>1379</v>
      </c>
      <c r="F592" s="22" t="s">
        <v>1504</v>
      </c>
      <c r="I592" s="1" t="s">
        <v>100</v>
      </c>
      <c r="J592" s="33">
        <v>26542</v>
      </c>
      <c r="K592" s="33">
        <f t="shared" si="313"/>
        <v>19933.044494434573</v>
      </c>
      <c r="L592" s="33">
        <v>1593</v>
      </c>
      <c r="M592" s="33">
        <f t="shared" si="314"/>
        <v>1</v>
      </c>
      <c r="N592" s="32">
        <v>0</v>
      </c>
      <c r="O592" s="33" t="s">
        <v>11</v>
      </c>
      <c r="P592" s="33" t="str">
        <f t="shared" si="290"/>
        <v/>
      </c>
      <c r="Q592" s="36">
        <f t="shared" si="291"/>
        <v>1.9286904761904764</v>
      </c>
      <c r="R592" s="6">
        <f t="shared" si="292"/>
        <v>3.1146524404761906</v>
      </c>
      <c r="S592" s="6">
        <f t="shared" si="293"/>
        <v>0</v>
      </c>
      <c r="T592" s="6">
        <f t="shared" si="315"/>
        <v>1.1859619642857142</v>
      </c>
      <c r="U592" s="6">
        <f t="shared" si="294"/>
        <v>3.1146524404761906</v>
      </c>
      <c r="V592" s="6">
        <f t="shared" si="295"/>
        <v>3.5547321428571426</v>
      </c>
      <c r="W592" s="6">
        <f t="shared" si="296"/>
        <v>4.6233511904761899</v>
      </c>
      <c r="X592" s="6">
        <f t="shared" si="297"/>
        <v>0</v>
      </c>
      <c r="Y592" s="6">
        <f t="shared" si="316"/>
        <v>1.0686190476190474</v>
      </c>
      <c r="Z592" s="6">
        <f t="shared" si="298"/>
        <v>4.6233511904761899</v>
      </c>
      <c r="AA592" s="4">
        <f t="shared" si="299"/>
        <v>1</v>
      </c>
      <c r="AB592" s="44">
        <f t="shared" si="300"/>
        <v>1</v>
      </c>
      <c r="AC592" s="6">
        <f t="shared" si="301"/>
        <v>0.125</v>
      </c>
      <c r="AD592" s="4">
        <f t="shared" si="317"/>
        <v>0</v>
      </c>
      <c r="AF592" s="4">
        <f t="shared" si="302"/>
        <v>0</v>
      </c>
      <c r="AG592" s="4">
        <f t="shared" si="303"/>
        <v>0</v>
      </c>
      <c r="AH592" s="4">
        <f t="shared" si="318"/>
        <v>0</v>
      </c>
      <c r="AI592" s="4">
        <f t="shared" si="304"/>
        <v>842032.99464285711</v>
      </c>
      <c r="AJ592" s="4">
        <f t="shared" si="305"/>
        <v>317000.92482857138</v>
      </c>
      <c r="AK592" s="4">
        <f t="shared" si="306"/>
        <v>273849.59999999998</v>
      </c>
      <c r="AL592" s="4">
        <f t="shared" si="307"/>
        <v>42000</v>
      </c>
      <c r="AM592" s="4">
        <f t="shared" si="308"/>
        <v>8969.5249999999996</v>
      </c>
      <c r="AN592" s="4">
        <f t="shared" si="309"/>
        <v>18826.363636363636</v>
      </c>
      <c r="AO592" s="4">
        <f t="shared" si="310"/>
        <v>0</v>
      </c>
      <c r="AP592" s="4">
        <v>0</v>
      </c>
      <c r="AQ592" s="4">
        <v>0</v>
      </c>
      <c r="AR592" s="4">
        <f t="shared" si="311"/>
        <v>0</v>
      </c>
      <c r="AS592" s="4">
        <f t="shared" si="319"/>
        <v>1502679.4081077918</v>
      </c>
      <c r="AT592" s="4">
        <v>0</v>
      </c>
      <c r="AU592" s="4">
        <f t="shared" si="320"/>
        <v>1502679.4081077918</v>
      </c>
      <c r="AV592" s="18">
        <f t="shared" si="321"/>
        <v>1</v>
      </c>
      <c r="AW592" s="105"/>
      <c r="AX592" s="103"/>
      <c r="AY592" s="107">
        <f t="shared" si="312"/>
        <v>1502679.4081077918</v>
      </c>
      <c r="AZ592" s="7"/>
      <c r="BA592" s="7"/>
      <c r="BB592" s="7"/>
      <c r="BC592" s="7"/>
      <c r="BD592" s="7"/>
      <c r="BE592" s="7"/>
      <c r="BF592" s="7"/>
    </row>
    <row r="593" spans="1:58" x14ac:dyDescent="0.25">
      <c r="A593" s="22" t="s">
        <v>2050</v>
      </c>
      <c r="B593" s="23">
        <v>84</v>
      </c>
      <c r="C593" s="22" t="s">
        <v>2108</v>
      </c>
      <c r="D593" s="48">
        <v>840000491</v>
      </c>
      <c r="E593" s="22" t="s">
        <v>805</v>
      </c>
      <c r="F593" s="22" t="s">
        <v>1504</v>
      </c>
      <c r="I593" s="1" t="s">
        <v>514</v>
      </c>
      <c r="J593" s="33">
        <v>14060</v>
      </c>
      <c r="K593" s="33">
        <f t="shared" si="313"/>
        <v>10559.061321368024</v>
      </c>
      <c r="L593" s="33">
        <v>760</v>
      </c>
      <c r="M593" s="33">
        <f t="shared" si="314"/>
        <v>1</v>
      </c>
      <c r="N593" s="32">
        <v>0</v>
      </c>
      <c r="O593" s="33" t="s">
        <v>11</v>
      </c>
      <c r="P593" s="33" t="str">
        <f t="shared" si="290"/>
        <v>Faible activité</v>
      </c>
      <c r="Q593" s="36">
        <f t="shared" si="291"/>
        <v>1.1857142857142857</v>
      </c>
      <c r="R593" s="6">
        <f t="shared" si="292"/>
        <v>2</v>
      </c>
      <c r="S593" s="6">
        <f t="shared" si="293"/>
        <v>0</v>
      </c>
      <c r="T593" s="6">
        <f t="shared" si="315"/>
        <v>0.81428571428571428</v>
      </c>
      <c r="U593" s="6">
        <f t="shared" si="294"/>
        <v>2</v>
      </c>
      <c r="V593" s="6">
        <f t="shared" si="295"/>
        <v>1.8830357142857141</v>
      </c>
      <c r="W593" s="6">
        <f t="shared" si="296"/>
        <v>2.5919047619047619</v>
      </c>
      <c r="X593" s="6">
        <f t="shared" si="297"/>
        <v>0</v>
      </c>
      <c r="Y593" s="6">
        <f t="shared" si="316"/>
        <v>0.70886904761904779</v>
      </c>
      <c r="Z593" s="6">
        <f t="shared" si="298"/>
        <v>2.5919047619047619</v>
      </c>
      <c r="AA593" s="4">
        <f t="shared" si="299"/>
        <v>1</v>
      </c>
      <c r="AB593" s="44">
        <f t="shared" si="300"/>
        <v>1</v>
      </c>
      <c r="AC593" s="6">
        <f t="shared" si="301"/>
        <v>0.125</v>
      </c>
      <c r="AD593" s="4">
        <f t="shared" si="317"/>
        <v>0</v>
      </c>
      <c r="AF593" s="4">
        <f t="shared" si="302"/>
        <v>0</v>
      </c>
      <c r="AG593" s="4">
        <f t="shared" si="303"/>
        <v>-100000</v>
      </c>
      <c r="AH593" s="4">
        <f t="shared" si="318"/>
        <v>-100000</v>
      </c>
      <c r="AI593" s="4">
        <f t="shared" si="304"/>
        <v>478142.85714285716</v>
      </c>
      <c r="AJ593" s="4">
        <f t="shared" si="305"/>
        <v>210282.7421785715</v>
      </c>
      <c r="AK593" s="4">
        <f t="shared" si="306"/>
        <v>273849.59999999998</v>
      </c>
      <c r="AL593" s="4">
        <f t="shared" si="307"/>
        <v>42000</v>
      </c>
      <c r="AM593" s="4">
        <f t="shared" si="308"/>
        <v>8969.5249999999996</v>
      </c>
      <c r="AN593" s="4">
        <f t="shared" si="309"/>
        <v>8981.818181818182</v>
      </c>
      <c r="AO593" s="4">
        <f t="shared" si="310"/>
        <v>0</v>
      </c>
      <c r="AP593" s="4">
        <v>0</v>
      </c>
      <c r="AQ593" s="4">
        <v>0</v>
      </c>
      <c r="AR593" s="4">
        <f t="shared" si="311"/>
        <v>0</v>
      </c>
      <c r="AS593" s="4">
        <f t="shared" si="319"/>
        <v>1022226.5425032469</v>
      </c>
      <c r="AT593" s="4">
        <v>0</v>
      </c>
      <c r="AU593" s="4">
        <f t="shared" si="320"/>
        <v>1022226.5425032469</v>
      </c>
      <c r="AV593" s="18">
        <f t="shared" si="321"/>
        <v>1</v>
      </c>
      <c r="AW593" s="105"/>
      <c r="AX593" s="103"/>
      <c r="AY593" s="107">
        <f t="shared" si="312"/>
        <v>1022226.5425032469</v>
      </c>
      <c r="AZ593" s="7"/>
      <c r="BA593" s="7"/>
      <c r="BB593" s="7"/>
      <c r="BC593" s="7"/>
      <c r="BD593" s="7"/>
      <c r="BE593" s="7"/>
      <c r="BF593" s="7"/>
    </row>
    <row r="594" spans="1:58" x14ac:dyDescent="0.25">
      <c r="A594" s="22" t="s">
        <v>2050</v>
      </c>
      <c r="B594" s="23">
        <v>84</v>
      </c>
      <c r="C594" s="22" t="s">
        <v>723</v>
      </c>
      <c r="D594" s="48">
        <v>840000525</v>
      </c>
      <c r="E594" s="22" t="s">
        <v>1381</v>
      </c>
      <c r="F594" s="22" t="s">
        <v>1504</v>
      </c>
      <c r="I594" s="1" t="s">
        <v>99</v>
      </c>
      <c r="J594" s="33">
        <v>8637</v>
      </c>
      <c r="K594" s="33">
        <f t="shared" si="313"/>
        <v>6486.3878117109261</v>
      </c>
      <c r="L594" s="33">
        <v>648</v>
      </c>
      <c r="M594" s="33">
        <f t="shared" si="314"/>
        <v>1</v>
      </c>
      <c r="N594" s="32">
        <v>0</v>
      </c>
      <c r="O594" s="33" t="s">
        <v>11</v>
      </c>
      <c r="P594" s="33" t="str">
        <f t="shared" si="290"/>
        <v>Faible activité</v>
      </c>
      <c r="Q594" s="36">
        <f t="shared" si="291"/>
        <v>1</v>
      </c>
      <c r="R594" s="6">
        <f t="shared" si="292"/>
        <v>2</v>
      </c>
      <c r="S594" s="6">
        <f t="shared" si="293"/>
        <v>0</v>
      </c>
      <c r="T594" s="6">
        <f t="shared" si="315"/>
        <v>1</v>
      </c>
      <c r="U594" s="6">
        <f t="shared" si="294"/>
        <v>2</v>
      </c>
      <c r="V594" s="6">
        <f t="shared" si="295"/>
        <v>1.1567410714285713</v>
      </c>
      <c r="W594" s="6">
        <f t="shared" si="296"/>
        <v>2</v>
      </c>
      <c r="X594" s="6">
        <f t="shared" si="297"/>
        <v>0</v>
      </c>
      <c r="Y594" s="6">
        <f t="shared" si="316"/>
        <v>0.8432589285714287</v>
      </c>
      <c r="Z594" s="6">
        <f t="shared" si="298"/>
        <v>2</v>
      </c>
      <c r="AA594" s="4">
        <f t="shared" si="299"/>
        <v>1</v>
      </c>
      <c r="AB594" s="44">
        <f t="shared" si="300"/>
        <v>1</v>
      </c>
      <c r="AC594" s="6">
        <f t="shared" si="301"/>
        <v>0.125</v>
      </c>
      <c r="AD594" s="4">
        <f t="shared" si="317"/>
        <v>0</v>
      </c>
      <c r="AF594" s="4">
        <f t="shared" si="302"/>
        <v>0</v>
      </c>
      <c r="AG594" s="4">
        <f t="shared" si="303"/>
        <v>-100000</v>
      </c>
      <c r="AH594" s="4">
        <f t="shared" si="318"/>
        <v>-50000</v>
      </c>
      <c r="AI594" s="4">
        <f t="shared" si="304"/>
        <v>660000</v>
      </c>
      <c r="AJ594" s="4">
        <f t="shared" si="305"/>
        <v>250148.88216964292</v>
      </c>
      <c r="AK594" s="4">
        <f t="shared" si="306"/>
        <v>273849.59999999998</v>
      </c>
      <c r="AL594" s="4">
        <f t="shared" si="307"/>
        <v>42000</v>
      </c>
      <c r="AM594" s="4">
        <f t="shared" si="308"/>
        <v>8969.5249999999996</v>
      </c>
      <c r="AN594" s="4">
        <f t="shared" si="309"/>
        <v>7658.181818181818</v>
      </c>
      <c r="AO594" s="4">
        <f t="shared" si="310"/>
        <v>0</v>
      </c>
      <c r="AP594" s="4">
        <v>0</v>
      </c>
      <c r="AQ594" s="4">
        <v>0</v>
      </c>
      <c r="AR594" s="4">
        <f t="shared" si="311"/>
        <v>0</v>
      </c>
      <c r="AS594" s="4">
        <f t="shared" si="319"/>
        <v>1242626.1889878248</v>
      </c>
      <c r="AT594" s="4">
        <v>0</v>
      </c>
      <c r="AU594" s="4">
        <f t="shared" si="320"/>
        <v>1242626.1889878248</v>
      </c>
      <c r="AV594" s="18">
        <f t="shared" si="321"/>
        <v>1</v>
      </c>
      <c r="AW594" s="105"/>
      <c r="AX594" s="103"/>
      <c r="AY594" s="107">
        <f t="shared" si="312"/>
        <v>1242626.1889878248</v>
      </c>
      <c r="AZ594" s="7"/>
      <c r="BA594" s="7"/>
      <c r="BB594" s="7"/>
      <c r="BC594" s="7"/>
      <c r="BD594" s="7"/>
      <c r="BE594" s="7"/>
      <c r="BF594" s="7"/>
    </row>
    <row r="595" spans="1:58" x14ac:dyDescent="0.25">
      <c r="A595" s="22" t="s">
        <v>2050</v>
      </c>
      <c r="B595" s="23">
        <v>84</v>
      </c>
      <c r="C595" s="22" t="s">
        <v>2109</v>
      </c>
      <c r="D595" s="48">
        <v>840000533</v>
      </c>
      <c r="E595" s="22" t="s">
        <v>1382</v>
      </c>
      <c r="F595" s="22" t="s">
        <v>1504</v>
      </c>
      <c r="I595" s="1" t="s">
        <v>98</v>
      </c>
      <c r="J595" s="33">
        <v>9652</v>
      </c>
      <c r="K595" s="33">
        <f t="shared" si="313"/>
        <v>7248.6529071012919</v>
      </c>
      <c r="L595" s="33">
        <v>0</v>
      </c>
      <c r="M595" s="33">
        <f t="shared" si="314"/>
        <v>1</v>
      </c>
      <c r="N595" s="32">
        <v>0</v>
      </c>
      <c r="O595" s="33" t="s">
        <v>16</v>
      </c>
      <c r="P595" s="33" t="str">
        <f t="shared" si="290"/>
        <v>Faible activité</v>
      </c>
      <c r="Q595" s="36">
        <f t="shared" si="291"/>
        <v>1</v>
      </c>
      <c r="R595" s="6">
        <f t="shared" si="292"/>
        <v>0</v>
      </c>
      <c r="S595" s="6">
        <f t="shared" si="293"/>
        <v>0</v>
      </c>
      <c r="T595" s="6">
        <f t="shared" si="315"/>
        <v>0</v>
      </c>
      <c r="U595" s="6">
        <f t="shared" si="294"/>
        <v>1</v>
      </c>
      <c r="V595" s="6">
        <f t="shared" si="295"/>
        <v>1.2926785714285713</v>
      </c>
      <c r="W595" s="6">
        <f t="shared" si="296"/>
        <v>0</v>
      </c>
      <c r="X595" s="6">
        <f t="shared" si="297"/>
        <v>0</v>
      </c>
      <c r="Y595" s="6">
        <f t="shared" si="316"/>
        <v>0</v>
      </c>
      <c r="Z595" s="6">
        <f t="shared" si="298"/>
        <v>1.2926785714285713</v>
      </c>
      <c r="AA595" s="4">
        <f t="shared" si="299"/>
        <v>0</v>
      </c>
      <c r="AB595" s="44">
        <f t="shared" si="300"/>
        <v>0</v>
      </c>
      <c r="AC595" s="6">
        <f t="shared" si="301"/>
        <v>0</v>
      </c>
      <c r="AD595" s="4">
        <f t="shared" si="317"/>
        <v>0</v>
      </c>
      <c r="AF595" s="4">
        <f t="shared" si="302"/>
        <v>0</v>
      </c>
      <c r="AG595" s="4">
        <f t="shared" si="303"/>
        <v>0</v>
      </c>
      <c r="AH595" s="4">
        <f t="shared" si="318"/>
        <v>0</v>
      </c>
      <c r="AI595" s="4">
        <f t="shared" si="304"/>
        <v>0</v>
      </c>
      <c r="AJ595" s="4">
        <f t="shared" si="305"/>
        <v>0</v>
      </c>
      <c r="AK595" s="4">
        <f t="shared" si="306"/>
        <v>0</v>
      </c>
      <c r="AL595" s="4">
        <f t="shared" si="307"/>
        <v>0</v>
      </c>
      <c r="AM595" s="4">
        <f t="shared" si="308"/>
        <v>0</v>
      </c>
      <c r="AN595" s="4">
        <f t="shared" si="309"/>
        <v>0</v>
      </c>
      <c r="AO595" s="4">
        <f t="shared" si="310"/>
        <v>0</v>
      </c>
      <c r="AP595" s="4">
        <v>0</v>
      </c>
      <c r="AQ595" s="4">
        <v>0</v>
      </c>
      <c r="AR595" s="4">
        <f t="shared" si="311"/>
        <v>0</v>
      </c>
      <c r="AS595" s="4">
        <f t="shared" si="319"/>
        <v>0</v>
      </c>
      <c r="AT595" s="4">
        <v>0</v>
      </c>
      <c r="AU595" s="4">
        <f t="shared" si="320"/>
        <v>0</v>
      </c>
      <c r="AV595" s="18">
        <f t="shared" si="321"/>
        <v>0</v>
      </c>
      <c r="AW595" s="105"/>
      <c r="AX595" s="103"/>
      <c r="AY595" s="107">
        <f t="shared" si="312"/>
        <v>0</v>
      </c>
      <c r="AZ595" s="7"/>
      <c r="BA595" s="7"/>
      <c r="BB595" s="7"/>
      <c r="BC595" s="7"/>
      <c r="BD595" s="7"/>
      <c r="BE595" s="7"/>
      <c r="BF595" s="7"/>
    </row>
    <row r="596" spans="1:58" x14ac:dyDescent="0.25">
      <c r="A596" s="22" t="s">
        <v>2050</v>
      </c>
      <c r="B596" s="23">
        <v>84</v>
      </c>
      <c r="C596" s="22" t="s">
        <v>2110</v>
      </c>
      <c r="D596" s="48">
        <v>840001861</v>
      </c>
      <c r="E596" s="22" t="s">
        <v>1386</v>
      </c>
      <c r="F596" s="22" t="s">
        <v>1504</v>
      </c>
      <c r="I596" s="1" t="s">
        <v>96</v>
      </c>
      <c r="J596" s="33">
        <v>93431</v>
      </c>
      <c r="K596" s="33">
        <f t="shared" si="313"/>
        <v>70166.689780706671</v>
      </c>
      <c r="L596" s="33">
        <v>4925</v>
      </c>
      <c r="M596" s="33">
        <f t="shared" si="314"/>
        <v>1</v>
      </c>
      <c r="N596" s="32">
        <v>0</v>
      </c>
      <c r="O596" s="33" t="s">
        <v>11</v>
      </c>
      <c r="P596" s="33" t="str">
        <f t="shared" si="290"/>
        <v/>
      </c>
      <c r="Q596" s="36">
        <f t="shared" si="291"/>
        <v>5.9101785714285722</v>
      </c>
      <c r="R596" s="6">
        <f t="shared" si="292"/>
        <v>8.762583035714286</v>
      </c>
      <c r="S596" s="6">
        <f t="shared" si="293"/>
        <v>0</v>
      </c>
      <c r="T596" s="6">
        <f t="shared" si="315"/>
        <v>2.8524044642857138</v>
      </c>
      <c r="U596" s="6">
        <f t="shared" si="294"/>
        <v>8.762583035714286</v>
      </c>
      <c r="V596" s="6">
        <f t="shared" si="295"/>
        <v>12.513080357142856</v>
      </c>
      <c r="W596" s="6">
        <f t="shared" si="296"/>
        <v>14.667345238095235</v>
      </c>
      <c r="X596" s="6">
        <f t="shared" si="297"/>
        <v>0</v>
      </c>
      <c r="Y596" s="6">
        <f t="shared" si="316"/>
        <v>2.154264880952379</v>
      </c>
      <c r="Z596" s="6">
        <f t="shared" si="298"/>
        <v>14.667345238095235</v>
      </c>
      <c r="AA596" s="4">
        <f t="shared" si="299"/>
        <v>2.666666666666667</v>
      </c>
      <c r="AB596" s="44">
        <f t="shared" si="300"/>
        <v>3</v>
      </c>
      <c r="AC596" s="6">
        <f t="shared" si="301"/>
        <v>0.33333333333333337</v>
      </c>
      <c r="AD596" s="4">
        <f t="shared" si="317"/>
        <v>1</v>
      </c>
      <c r="AF596" s="4">
        <f t="shared" si="302"/>
        <v>0</v>
      </c>
      <c r="AG596" s="4">
        <f t="shared" si="303"/>
        <v>0</v>
      </c>
      <c r="AH596" s="4">
        <f t="shared" si="318"/>
        <v>0</v>
      </c>
      <c r="AI596" s="4">
        <f t="shared" si="304"/>
        <v>2025207.1696428568</v>
      </c>
      <c r="AJ596" s="4">
        <f t="shared" si="305"/>
        <v>639052.76731607085</v>
      </c>
      <c r="AK596" s="4">
        <f t="shared" si="306"/>
        <v>730265.59999999998</v>
      </c>
      <c r="AL596" s="4">
        <f t="shared" si="307"/>
        <v>126000</v>
      </c>
      <c r="AM596" s="4">
        <f t="shared" si="308"/>
        <v>23918.733333333334</v>
      </c>
      <c r="AN596" s="4">
        <f t="shared" si="309"/>
        <v>58204.545454545456</v>
      </c>
      <c r="AO596" s="4">
        <f t="shared" si="310"/>
        <v>342976.99999999994</v>
      </c>
      <c r="AP596" s="4">
        <v>0</v>
      </c>
      <c r="AQ596" s="4">
        <v>0</v>
      </c>
      <c r="AR596" s="4">
        <f t="shared" si="311"/>
        <v>607634.20555873448</v>
      </c>
      <c r="AS596" s="4">
        <f t="shared" si="319"/>
        <v>4553260.0213055406</v>
      </c>
      <c r="AT596" s="4">
        <v>0</v>
      </c>
      <c r="AU596" s="4">
        <f t="shared" si="320"/>
        <v>4553260.0213055406</v>
      </c>
      <c r="AV596" s="18">
        <f t="shared" si="321"/>
        <v>1</v>
      </c>
      <c r="AW596" s="105"/>
      <c r="AX596" s="103"/>
      <c r="AY596" s="107">
        <f t="shared" si="312"/>
        <v>4553260.0213055406</v>
      </c>
      <c r="AZ596" s="7"/>
      <c r="BA596" s="7"/>
      <c r="BB596" s="7"/>
      <c r="BC596" s="7"/>
      <c r="BD596" s="7"/>
      <c r="BE596" s="7"/>
      <c r="BF596" s="7"/>
    </row>
    <row r="597" spans="1:58" x14ac:dyDescent="0.25">
      <c r="A597" s="22" t="s">
        <v>2050</v>
      </c>
      <c r="B597" s="23">
        <v>13</v>
      </c>
      <c r="C597" s="22" t="s">
        <v>2111</v>
      </c>
      <c r="D597" s="25" t="s">
        <v>2112</v>
      </c>
      <c r="E597" s="22" t="s">
        <v>818</v>
      </c>
      <c r="F597" s="22">
        <v>0</v>
      </c>
      <c r="I597" s="1" t="s">
        <v>818</v>
      </c>
      <c r="J597" s="33">
        <v>0</v>
      </c>
      <c r="K597" s="33">
        <f t="shared" si="313"/>
        <v>0</v>
      </c>
      <c r="L597" s="33">
        <v>1328</v>
      </c>
      <c r="M597" s="33">
        <f t="shared" si="314"/>
        <v>1</v>
      </c>
      <c r="N597" s="32">
        <v>0</v>
      </c>
      <c r="O597" s="33" t="s">
        <v>10</v>
      </c>
      <c r="P597" s="33" t="str">
        <f t="shared" si="290"/>
        <v>Faible activité</v>
      </c>
      <c r="Q597" s="36">
        <f t="shared" si="291"/>
        <v>0</v>
      </c>
      <c r="R597" s="6">
        <f t="shared" si="292"/>
        <v>0</v>
      </c>
      <c r="S597" s="6">
        <f t="shared" si="293"/>
        <v>1</v>
      </c>
      <c r="T597" s="6">
        <f t="shared" si="315"/>
        <v>1</v>
      </c>
      <c r="U597" s="6">
        <f t="shared" si="294"/>
        <v>1</v>
      </c>
      <c r="V597" s="6">
        <f t="shared" si="295"/>
        <v>0</v>
      </c>
      <c r="W597" s="6">
        <f t="shared" si="296"/>
        <v>0</v>
      </c>
      <c r="X597" s="6">
        <f t="shared" si="297"/>
        <v>1</v>
      </c>
      <c r="Y597" s="6">
        <f t="shared" si="316"/>
        <v>1</v>
      </c>
      <c r="Z597" s="6">
        <f t="shared" si="298"/>
        <v>1</v>
      </c>
      <c r="AA597" s="4">
        <f t="shared" si="299"/>
        <v>1</v>
      </c>
      <c r="AB597" s="44">
        <f t="shared" si="300"/>
        <v>1</v>
      </c>
      <c r="AC597" s="6">
        <f t="shared" si="301"/>
        <v>0.125</v>
      </c>
      <c r="AD597" s="4">
        <f t="shared" si="317"/>
        <v>0</v>
      </c>
      <c r="AF597" s="4">
        <f t="shared" si="302"/>
        <v>-50000</v>
      </c>
      <c r="AG597" s="4">
        <f t="shared" si="303"/>
        <v>0</v>
      </c>
      <c r="AH597" s="4">
        <f t="shared" si="318"/>
        <v>-50000</v>
      </c>
      <c r="AI597" s="4">
        <f t="shared" si="304"/>
        <v>660000</v>
      </c>
      <c r="AJ597" s="4">
        <f t="shared" si="305"/>
        <v>296645.40000000002</v>
      </c>
      <c r="AK597" s="4">
        <f t="shared" si="306"/>
        <v>273849.59999999998</v>
      </c>
      <c r="AL597" s="4">
        <f t="shared" si="307"/>
        <v>42000</v>
      </c>
      <c r="AM597" s="4">
        <f t="shared" si="308"/>
        <v>8969.5249999999996</v>
      </c>
      <c r="AN597" s="4">
        <f t="shared" si="309"/>
        <v>15694.545454545454</v>
      </c>
      <c r="AO597" s="4">
        <f t="shared" si="310"/>
        <v>0</v>
      </c>
      <c r="AP597" s="4">
        <v>0</v>
      </c>
      <c r="AQ597" s="4">
        <v>0</v>
      </c>
      <c r="AR597" s="4">
        <f t="shared" si="311"/>
        <v>0</v>
      </c>
      <c r="AS597" s="4">
        <f t="shared" si="319"/>
        <v>1297159.0704545453</v>
      </c>
      <c r="AT597" s="4">
        <v>0</v>
      </c>
      <c r="AU597" s="4">
        <f t="shared" si="320"/>
        <v>1297159.0704545453</v>
      </c>
      <c r="AV597" s="18">
        <f t="shared" si="321"/>
        <v>1</v>
      </c>
      <c r="AW597" s="105"/>
      <c r="AX597" s="103"/>
      <c r="AY597" s="107">
        <f t="shared" si="312"/>
        <v>1297159.0704545453</v>
      </c>
      <c r="AZ597" s="7"/>
      <c r="BA597" s="7"/>
      <c r="BB597" s="7"/>
      <c r="BC597" s="7"/>
      <c r="BD597" s="7"/>
      <c r="BE597" s="7"/>
      <c r="BF597" s="7"/>
    </row>
    <row r="598" spans="1:58" x14ac:dyDescent="0.25">
      <c r="A598" s="22" t="s">
        <v>2050</v>
      </c>
      <c r="B598" s="23">
        <v>13</v>
      </c>
      <c r="C598" s="22" t="s">
        <v>2113</v>
      </c>
      <c r="D598" s="25" t="s">
        <v>2114</v>
      </c>
      <c r="E598" s="22" t="s">
        <v>818</v>
      </c>
      <c r="F598" s="22">
        <v>0</v>
      </c>
      <c r="I598" s="1" t="s">
        <v>818</v>
      </c>
      <c r="J598" s="33">
        <v>0</v>
      </c>
      <c r="K598" s="33">
        <f t="shared" si="313"/>
        <v>0</v>
      </c>
      <c r="L598" s="33">
        <v>2190</v>
      </c>
      <c r="M598" s="33">
        <f t="shared" si="314"/>
        <v>1</v>
      </c>
      <c r="N598" s="32">
        <v>0</v>
      </c>
      <c r="O598" s="33" t="s">
        <v>10</v>
      </c>
      <c r="P598" s="33" t="str">
        <f t="shared" si="290"/>
        <v>Faible activité</v>
      </c>
      <c r="Q598" s="36">
        <f t="shared" si="291"/>
        <v>0</v>
      </c>
      <c r="R598" s="6">
        <f t="shared" si="292"/>
        <v>0</v>
      </c>
      <c r="S598" s="6">
        <f t="shared" si="293"/>
        <v>1.3333333333333333</v>
      </c>
      <c r="T598" s="6">
        <f t="shared" si="315"/>
        <v>1.3333333333333333</v>
      </c>
      <c r="U598" s="6">
        <f t="shared" si="294"/>
        <v>1.3333333333333333</v>
      </c>
      <c r="V598" s="6">
        <f t="shared" si="295"/>
        <v>0</v>
      </c>
      <c r="W598" s="6">
        <f t="shared" si="296"/>
        <v>0</v>
      </c>
      <c r="X598" s="6">
        <f t="shared" si="297"/>
        <v>1.3333333333333333</v>
      </c>
      <c r="Y598" s="6">
        <f t="shared" si="316"/>
        <v>1.3333333333333333</v>
      </c>
      <c r="Z598" s="6">
        <f t="shared" si="298"/>
        <v>1.3333333333333333</v>
      </c>
      <c r="AA598" s="4">
        <f t="shared" si="299"/>
        <v>1.3333333333333333</v>
      </c>
      <c r="AB598" s="44">
        <f t="shared" si="300"/>
        <v>2</v>
      </c>
      <c r="AC598" s="6">
        <f t="shared" si="301"/>
        <v>0.16666666666666666</v>
      </c>
      <c r="AD598" s="4">
        <f t="shared" si="317"/>
        <v>0</v>
      </c>
      <c r="AF598" s="4">
        <f t="shared" si="302"/>
        <v>-66666.666666666657</v>
      </c>
      <c r="AG598" s="4">
        <f t="shared" si="303"/>
        <v>0</v>
      </c>
      <c r="AH598" s="4">
        <f t="shared" si="318"/>
        <v>-66666.666666666657</v>
      </c>
      <c r="AI598" s="4">
        <f t="shared" si="304"/>
        <v>880000</v>
      </c>
      <c r="AJ598" s="4">
        <f t="shared" si="305"/>
        <v>395527.2</v>
      </c>
      <c r="AK598" s="4">
        <f t="shared" si="306"/>
        <v>365132.79999999993</v>
      </c>
      <c r="AL598" s="4">
        <f t="shared" si="307"/>
        <v>84000</v>
      </c>
      <c r="AM598" s="4">
        <f t="shared" si="308"/>
        <v>11959.366666666665</v>
      </c>
      <c r="AN598" s="4">
        <f t="shared" si="309"/>
        <v>25881.818181818184</v>
      </c>
      <c r="AO598" s="4">
        <f t="shared" si="310"/>
        <v>152511.59999999998</v>
      </c>
      <c r="AP598" s="4">
        <v>0</v>
      </c>
      <c r="AQ598" s="4">
        <v>0</v>
      </c>
      <c r="AR598" s="4">
        <f t="shared" si="311"/>
        <v>0</v>
      </c>
      <c r="AS598" s="4">
        <f t="shared" si="319"/>
        <v>1915012.7848484847</v>
      </c>
      <c r="AT598" s="4">
        <v>0</v>
      </c>
      <c r="AU598" s="4">
        <f t="shared" si="320"/>
        <v>1915012.7848484847</v>
      </c>
      <c r="AV598" s="18">
        <f t="shared" si="321"/>
        <v>1</v>
      </c>
      <c r="AW598" s="105"/>
      <c r="AX598" s="103"/>
      <c r="AY598" s="107">
        <f t="shared" si="312"/>
        <v>1915012.7848484847</v>
      </c>
      <c r="AZ598" s="7"/>
      <c r="BA598" s="7"/>
      <c r="BB598" s="7"/>
      <c r="BC598" s="7"/>
      <c r="BD598" s="7"/>
      <c r="BE598" s="7"/>
      <c r="BF598" s="7"/>
    </row>
    <row r="599" spans="1:58" x14ac:dyDescent="0.25">
      <c r="A599" s="22" t="s">
        <v>2050</v>
      </c>
      <c r="B599" s="23">
        <v>13</v>
      </c>
      <c r="C599" s="22" t="s">
        <v>2115</v>
      </c>
      <c r="D599" s="25" t="s">
        <v>2116</v>
      </c>
      <c r="E599" s="22" t="s">
        <v>818</v>
      </c>
      <c r="F599" s="22">
        <v>0</v>
      </c>
      <c r="I599" s="1" t="s">
        <v>818</v>
      </c>
      <c r="J599" s="33">
        <v>0</v>
      </c>
      <c r="K599" s="33">
        <f t="shared" si="313"/>
        <v>0</v>
      </c>
      <c r="L599" s="33">
        <v>2399</v>
      </c>
      <c r="M599" s="33">
        <f t="shared" si="314"/>
        <v>1</v>
      </c>
      <c r="N599" s="32">
        <v>0</v>
      </c>
      <c r="O599" s="33" t="s">
        <v>10</v>
      </c>
      <c r="P599" s="33" t="str">
        <f t="shared" si="290"/>
        <v>Faible activité</v>
      </c>
      <c r="Q599" s="36">
        <f t="shared" si="291"/>
        <v>0</v>
      </c>
      <c r="R599" s="6">
        <f t="shared" si="292"/>
        <v>0</v>
      </c>
      <c r="S599" s="6">
        <f t="shared" si="293"/>
        <v>1.3333333333333333</v>
      </c>
      <c r="T599" s="6">
        <f t="shared" si="315"/>
        <v>1.3333333333333333</v>
      </c>
      <c r="U599" s="6">
        <f t="shared" si="294"/>
        <v>1.3333333333333333</v>
      </c>
      <c r="V599" s="6">
        <f t="shared" si="295"/>
        <v>0</v>
      </c>
      <c r="W599" s="6">
        <f t="shared" si="296"/>
        <v>0</v>
      </c>
      <c r="X599" s="6">
        <f t="shared" si="297"/>
        <v>1.3333333333333333</v>
      </c>
      <c r="Y599" s="6">
        <f t="shared" si="316"/>
        <v>1.3333333333333333</v>
      </c>
      <c r="Z599" s="6">
        <f t="shared" si="298"/>
        <v>1.3333333333333333</v>
      </c>
      <c r="AA599" s="4">
        <f t="shared" si="299"/>
        <v>1.3333333333333333</v>
      </c>
      <c r="AB599" s="44">
        <f t="shared" si="300"/>
        <v>2</v>
      </c>
      <c r="AC599" s="6">
        <f t="shared" si="301"/>
        <v>0.16666666666666666</v>
      </c>
      <c r="AD599" s="4">
        <f t="shared" si="317"/>
        <v>0</v>
      </c>
      <c r="AF599" s="4">
        <f t="shared" si="302"/>
        <v>-66666.666666666657</v>
      </c>
      <c r="AG599" s="4">
        <f t="shared" si="303"/>
        <v>0</v>
      </c>
      <c r="AH599" s="4">
        <f t="shared" si="318"/>
        <v>-66666.666666666657</v>
      </c>
      <c r="AI599" s="4">
        <f t="shared" si="304"/>
        <v>880000</v>
      </c>
      <c r="AJ599" s="4">
        <f t="shared" si="305"/>
        <v>395527.2</v>
      </c>
      <c r="AK599" s="4">
        <f t="shared" si="306"/>
        <v>365132.79999999993</v>
      </c>
      <c r="AL599" s="4">
        <f t="shared" si="307"/>
        <v>84000</v>
      </c>
      <c r="AM599" s="4">
        <f t="shared" si="308"/>
        <v>11959.366666666665</v>
      </c>
      <c r="AN599" s="4">
        <f t="shared" si="309"/>
        <v>28351.818181818184</v>
      </c>
      <c r="AO599" s="4">
        <f t="shared" si="310"/>
        <v>167066.35999999996</v>
      </c>
      <c r="AP599" s="4">
        <v>0</v>
      </c>
      <c r="AQ599" s="4">
        <v>0</v>
      </c>
      <c r="AR599" s="4">
        <f t="shared" si="311"/>
        <v>0</v>
      </c>
      <c r="AS599" s="4">
        <f t="shared" si="319"/>
        <v>1932037.5448484847</v>
      </c>
      <c r="AT599" s="4">
        <v>0</v>
      </c>
      <c r="AU599" s="4">
        <f t="shared" si="320"/>
        <v>1932037.5448484847</v>
      </c>
      <c r="AV599" s="18">
        <f t="shared" si="321"/>
        <v>1</v>
      </c>
      <c r="AW599" s="105"/>
      <c r="AX599" s="103"/>
      <c r="AY599" s="107">
        <f t="shared" si="312"/>
        <v>1932037.5448484847</v>
      </c>
      <c r="AZ599" s="7"/>
      <c r="BA599" s="7"/>
      <c r="BB599" s="7"/>
      <c r="BC599" s="7"/>
      <c r="BD599" s="7"/>
      <c r="BE599" s="7"/>
      <c r="BF599" s="7"/>
    </row>
    <row r="600" spans="1:58" x14ac:dyDescent="0.25">
      <c r="A600" s="22" t="s">
        <v>2050</v>
      </c>
      <c r="B600" s="23">
        <v>13</v>
      </c>
      <c r="C600" s="22" t="s">
        <v>2117</v>
      </c>
      <c r="D600" s="25" t="s">
        <v>2118</v>
      </c>
      <c r="E600" s="22" t="s">
        <v>818</v>
      </c>
      <c r="F600" s="22">
        <v>0</v>
      </c>
      <c r="I600" s="1" t="s">
        <v>818</v>
      </c>
      <c r="J600" s="33">
        <v>0</v>
      </c>
      <c r="K600" s="33">
        <f t="shared" si="313"/>
        <v>0</v>
      </c>
      <c r="L600" s="33">
        <v>1609</v>
      </c>
      <c r="M600" s="33">
        <f t="shared" si="314"/>
        <v>1</v>
      </c>
      <c r="N600" s="32">
        <v>0</v>
      </c>
      <c r="O600" s="33" t="s">
        <v>10</v>
      </c>
      <c r="P600" s="33" t="str">
        <f t="shared" si="290"/>
        <v>Faible activité</v>
      </c>
      <c r="Q600" s="36">
        <f t="shared" si="291"/>
        <v>0</v>
      </c>
      <c r="R600" s="6">
        <f t="shared" si="292"/>
        <v>0</v>
      </c>
      <c r="S600" s="6">
        <f t="shared" si="293"/>
        <v>1</v>
      </c>
      <c r="T600" s="6">
        <f t="shared" si="315"/>
        <v>1</v>
      </c>
      <c r="U600" s="6">
        <f t="shared" si="294"/>
        <v>1</v>
      </c>
      <c r="V600" s="6">
        <f t="shared" si="295"/>
        <v>0</v>
      </c>
      <c r="W600" s="6">
        <f t="shared" si="296"/>
        <v>0</v>
      </c>
      <c r="X600" s="6">
        <f t="shared" si="297"/>
        <v>1</v>
      </c>
      <c r="Y600" s="6">
        <f t="shared" si="316"/>
        <v>1</v>
      </c>
      <c r="Z600" s="6">
        <f t="shared" si="298"/>
        <v>1</v>
      </c>
      <c r="AA600" s="4">
        <f t="shared" si="299"/>
        <v>1</v>
      </c>
      <c r="AB600" s="44">
        <f t="shared" si="300"/>
        <v>1</v>
      </c>
      <c r="AC600" s="6">
        <f t="shared" si="301"/>
        <v>0.125</v>
      </c>
      <c r="AD600" s="4">
        <f t="shared" si="317"/>
        <v>0</v>
      </c>
      <c r="AF600" s="4">
        <f t="shared" si="302"/>
        <v>-50000</v>
      </c>
      <c r="AG600" s="4">
        <f t="shared" si="303"/>
        <v>0</v>
      </c>
      <c r="AH600" s="4">
        <f t="shared" si="318"/>
        <v>-50000</v>
      </c>
      <c r="AI600" s="4">
        <f t="shared" si="304"/>
        <v>660000</v>
      </c>
      <c r="AJ600" s="4">
        <f t="shared" si="305"/>
        <v>296645.40000000002</v>
      </c>
      <c r="AK600" s="4">
        <f t="shared" si="306"/>
        <v>273849.59999999998</v>
      </c>
      <c r="AL600" s="4">
        <f t="shared" si="307"/>
        <v>42000</v>
      </c>
      <c r="AM600" s="4">
        <f t="shared" si="308"/>
        <v>8969.5249999999996</v>
      </c>
      <c r="AN600" s="4">
        <f t="shared" si="309"/>
        <v>19015.454545454544</v>
      </c>
      <c r="AO600" s="4">
        <f t="shared" si="310"/>
        <v>0</v>
      </c>
      <c r="AP600" s="4">
        <v>0</v>
      </c>
      <c r="AQ600" s="4">
        <v>0</v>
      </c>
      <c r="AR600" s="4">
        <f t="shared" si="311"/>
        <v>0</v>
      </c>
      <c r="AS600" s="4">
        <f t="shared" si="319"/>
        <v>1300479.9795454545</v>
      </c>
      <c r="AT600" s="4">
        <v>0</v>
      </c>
      <c r="AU600" s="4">
        <f t="shared" si="320"/>
        <v>1300479.9795454545</v>
      </c>
      <c r="AV600" s="18">
        <f t="shared" si="321"/>
        <v>1</v>
      </c>
      <c r="AW600" s="105"/>
      <c r="AX600" s="103"/>
      <c r="AY600" s="107">
        <f t="shared" si="312"/>
        <v>1300479.9795454545</v>
      </c>
      <c r="AZ600" s="7"/>
      <c r="BA600" s="7"/>
      <c r="BB600" s="7"/>
      <c r="BC600" s="7"/>
      <c r="BD600" s="7"/>
      <c r="BE600" s="7"/>
      <c r="BF600" s="7"/>
    </row>
    <row r="601" spans="1:58" x14ac:dyDescent="0.25">
      <c r="A601" s="22" t="s">
        <v>2050</v>
      </c>
      <c r="B601" s="23">
        <v>13</v>
      </c>
      <c r="C601" s="22" t="s">
        <v>2119</v>
      </c>
      <c r="D601" s="25" t="s">
        <v>2120</v>
      </c>
      <c r="E601" s="22" t="s">
        <v>818</v>
      </c>
      <c r="F601" s="22">
        <v>0</v>
      </c>
      <c r="I601" s="1" t="s">
        <v>818</v>
      </c>
      <c r="J601" s="33">
        <v>0</v>
      </c>
      <c r="K601" s="33">
        <f t="shared" si="313"/>
        <v>0</v>
      </c>
      <c r="L601" s="33">
        <v>316</v>
      </c>
      <c r="M601" s="33">
        <f t="shared" si="314"/>
        <v>1</v>
      </c>
      <c r="N601" s="32">
        <v>0</v>
      </c>
      <c r="O601" s="33" t="s">
        <v>10</v>
      </c>
      <c r="P601" s="33" t="str">
        <f t="shared" si="290"/>
        <v>Faible activité</v>
      </c>
      <c r="Q601" s="36">
        <f t="shared" si="291"/>
        <v>0</v>
      </c>
      <c r="R601" s="6">
        <f t="shared" si="292"/>
        <v>0</v>
      </c>
      <c r="S601" s="6">
        <f t="shared" si="293"/>
        <v>1</v>
      </c>
      <c r="T601" s="6">
        <f t="shared" si="315"/>
        <v>1</v>
      </c>
      <c r="U601" s="6">
        <f t="shared" si="294"/>
        <v>1</v>
      </c>
      <c r="V601" s="6">
        <f t="shared" si="295"/>
        <v>0</v>
      </c>
      <c r="W601" s="6">
        <f t="shared" si="296"/>
        <v>0</v>
      </c>
      <c r="X601" s="6">
        <f t="shared" si="297"/>
        <v>1</v>
      </c>
      <c r="Y601" s="6">
        <f t="shared" si="316"/>
        <v>1</v>
      </c>
      <c r="Z601" s="6">
        <f t="shared" si="298"/>
        <v>1</v>
      </c>
      <c r="AA601" s="4">
        <f t="shared" si="299"/>
        <v>1</v>
      </c>
      <c r="AB601" s="44">
        <f t="shared" si="300"/>
        <v>1</v>
      </c>
      <c r="AC601" s="6">
        <f t="shared" si="301"/>
        <v>0.125</v>
      </c>
      <c r="AD601" s="4">
        <f t="shared" si="317"/>
        <v>0</v>
      </c>
      <c r="AF601" s="4">
        <f t="shared" si="302"/>
        <v>-50000</v>
      </c>
      <c r="AG601" s="4">
        <f t="shared" si="303"/>
        <v>0</v>
      </c>
      <c r="AH601" s="4">
        <f t="shared" si="318"/>
        <v>-50000</v>
      </c>
      <c r="AI601" s="4">
        <f t="shared" si="304"/>
        <v>660000</v>
      </c>
      <c r="AJ601" s="4">
        <f t="shared" si="305"/>
        <v>296645.40000000002</v>
      </c>
      <c r="AK601" s="4">
        <f t="shared" si="306"/>
        <v>273849.59999999998</v>
      </c>
      <c r="AL601" s="4">
        <f t="shared" si="307"/>
        <v>42000</v>
      </c>
      <c r="AM601" s="4">
        <f t="shared" si="308"/>
        <v>8969.5249999999996</v>
      </c>
      <c r="AN601" s="4">
        <f t="shared" si="309"/>
        <v>3734.5454545454545</v>
      </c>
      <c r="AO601" s="4">
        <f t="shared" si="310"/>
        <v>0</v>
      </c>
      <c r="AP601" s="4">
        <v>-944666.66666666674</v>
      </c>
      <c r="AQ601" s="4" t="s">
        <v>2332</v>
      </c>
      <c r="AR601" s="4">
        <f t="shared" si="311"/>
        <v>0</v>
      </c>
      <c r="AS601" s="4">
        <f t="shared" si="319"/>
        <v>340532.40378787857</v>
      </c>
      <c r="AT601" s="4">
        <v>0</v>
      </c>
      <c r="AU601" s="4">
        <f t="shared" si="320"/>
        <v>340532.40378787857</v>
      </c>
      <c r="AV601" s="18">
        <f t="shared" si="321"/>
        <v>1</v>
      </c>
      <c r="AW601" s="105"/>
      <c r="AX601" s="103"/>
      <c r="AY601" s="107">
        <f t="shared" si="312"/>
        <v>340532.40378787857</v>
      </c>
      <c r="AZ601" s="7"/>
      <c r="BA601" s="7"/>
      <c r="BB601" s="7"/>
      <c r="BC601" s="7"/>
      <c r="BD601" s="7"/>
      <c r="BE601" s="7"/>
      <c r="BF601" s="7"/>
    </row>
    <row r="602" spans="1:58" x14ac:dyDescent="0.25">
      <c r="A602" s="22" t="s">
        <v>595</v>
      </c>
      <c r="B602" s="23">
        <v>44</v>
      </c>
      <c r="C602" s="22" t="s">
        <v>696</v>
      </c>
      <c r="D602" s="48">
        <v>440000016</v>
      </c>
      <c r="E602" s="22" t="s">
        <v>1048</v>
      </c>
      <c r="F602" s="22" t="s">
        <v>1504</v>
      </c>
      <c r="I602" s="1" t="s">
        <v>352</v>
      </c>
      <c r="J602" s="33">
        <v>67667</v>
      </c>
      <c r="K602" s="33">
        <f t="shared" si="313"/>
        <v>50817.923359389053</v>
      </c>
      <c r="L602" s="33">
        <v>1367</v>
      </c>
      <c r="M602" s="33">
        <f t="shared" si="314"/>
        <v>1</v>
      </c>
      <c r="N602" s="32">
        <v>0</v>
      </c>
      <c r="O602" s="33" t="s">
        <v>11</v>
      </c>
      <c r="P602" s="33" t="str">
        <f t="shared" si="290"/>
        <v/>
      </c>
      <c r="Q602" s="36">
        <f t="shared" si="291"/>
        <v>4.3766071428571429</v>
      </c>
      <c r="R602" s="6">
        <f t="shared" si="292"/>
        <v>5.639796964285714</v>
      </c>
      <c r="S602" s="6">
        <f t="shared" si="293"/>
        <v>0</v>
      </c>
      <c r="T602" s="6">
        <f t="shared" si="315"/>
        <v>1.2631898214285711</v>
      </c>
      <c r="U602" s="6">
        <f t="shared" si="294"/>
        <v>5.639796964285714</v>
      </c>
      <c r="V602" s="6">
        <f t="shared" si="295"/>
        <v>9.0625446428571426</v>
      </c>
      <c r="W602" s="6">
        <f t="shared" si="296"/>
        <v>9.1062380952380941</v>
      </c>
      <c r="X602" s="6">
        <f t="shared" si="297"/>
        <v>0</v>
      </c>
      <c r="Y602" s="6">
        <f t="shared" si="316"/>
        <v>4.369345238095157E-2</v>
      </c>
      <c r="Z602" s="6">
        <f t="shared" si="298"/>
        <v>9.1062380952380941</v>
      </c>
      <c r="AA602" s="4">
        <f t="shared" si="299"/>
        <v>1</v>
      </c>
      <c r="AB602" s="44">
        <f t="shared" si="300"/>
        <v>1</v>
      </c>
      <c r="AC602" s="6">
        <f t="shared" si="301"/>
        <v>0.125</v>
      </c>
      <c r="AD602" s="4">
        <f t="shared" si="317"/>
        <v>0</v>
      </c>
      <c r="AF602" s="4">
        <f t="shared" si="302"/>
        <v>0</v>
      </c>
      <c r="AG602" s="4">
        <f t="shared" si="303"/>
        <v>0</v>
      </c>
      <c r="AH602" s="4">
        <f t="shared" si="318"/>
        <v>0</v>
      </c>
      <c r="AI602" s="4">
        <f t="shared" si="304"/>
        <v>896864.77321428549</v>
      </c>
      <c r="AJ602" s="4">
        <f t="shared" si="305"/>
        <v>12961.461658928332</v>
      </c>
      <c r="AK602" s="4">
        <f t="shared" si="306"/>
        <v>273849.59999999998</v>
      </c>
      <c r="AL602" s="4">
        <f t="shared" si="307"/>
        <v>42000</v>
      </c>
      <c r="AM602" s="4">
        <f t="shared" si="308"/>
        <v>8969.5249999999996</v>
      </c>
      <c r="AN602" s="4">
        <f t="shared" si="309"/>
        <v>16155.454545454546</v>
      </c>
      <c r="AO602" s="4">
        <f t="shared" si="310"/>
        <v>0</v>
      </c>
      <c r="AP602" s="4">
        <v>0</v>
      </c>
      <c r="AQ602" s="4">
        <v>0</v>
      </c>
      <c r="AR602" s="4">
        <f t="shared" si="311"/>
        <v>0</v>
      </c>
      <c r="AS602" s="4">
        <f t="shared" si="319"/>
        <v>1250800.8144186684</v>
      </c>
      <c r="AT602" s="4">
        <v>0</v>
      </c>
      <c r="AU602" s="4">
        <f t="shared" si="320"/>
        <v>1250800.8144186684</v>
      </c>
      <c r="AV602" s="18">
        <f t="shared" si="321"/>
        <v>1</v>
      </c>
      <c r="AW602" s="105"/>
      <c r="AX602" s="103"/>
      <c r="AY602" s="107">
        <f t="shared" si="312"/>
        <v>1250800.8144186684</v>
      </c>
      <c r="AZ602" s="7"/>
      <c r="BA602" s="7"/>
      <c r="BB602" s="7"/>
      <c r="BC602" s="7"/>
      <c r="BD602" s="7"/>
      <c r="BE602" s="7"/>
      <c r="BF602" s="7"/>
    </row>
    <row r="603" spans="1:58" x14ac:dyDescent="0.25">
      <c r="A603" s="22" t="s">
        <v>595</v>
      </c>
      <c r="B603" s="23">
        <v>44</v>
      </c>
      <c r="C603" s="22" t="s">
        <v>2121</v>
      </c>
      <c r="D603" s="48">
        <v>440000271</v>
      </c>
      <c r="E603" s="22" t="s">
        <v>1049</v>
      </c>
      <c r="F603" s="22" t="s">
        <v>1504</v>
      </c>
      <c r="I603" s="1" t="s">
        <v>351</v>
      </c>
      <c r="J603" s="33">
        <v>106788</v>
      </c>
      <c r="K603" s="33">
        <f t="shared" si="313"/>
        <v>80197.798036006294</v>
      </c>
      <c r="L603" s="33">
        <v>5027</v>
      </c>
      <c r="M603" s="33">
        <f t="shared" si="314"/>
        <v>1</v>
      </c>
      <c r="N603" s="32">
        <v>0</v>
      </c>
      <c r="O603" s="33" t="s">
        <v>11</v>
      </c>
      <c r="P603" s="33" t="str">
        <f t="shared" si="290"/>
        <v/>
      </c>
      <c r="Q603" s="36">
        <f t="shared" si="291"/>
        <v>6.7052380952380952</v>
      </c>
      <c r="R603" s="6">
        <f t="shared" si="292"/>
        <v>9.6557785119047619</v>
      </c>
      <c r="S603" s="6">
        <f t="shared" si="293"/>
        <v>0</v>
      </c>
      <c r="T603" s="6">
        <f t="shared" si="315"/>
        <v>2.9505404166666667</v>
      </c>
      <c r="U603" s="6">
        <f t="shared" si="294"/>
        <v>9.6557785119047619</v>
      </c>
      <c r="V603" s="6">
        <f t="shared" si="295"/>
        <v>14.301964285714286</v>
      </c>
      <c r="W603" s="6">
        <f t="shared" si="296"/>
        <v>16.25385119047619</v>
      </c>
      <c r="X603" s="6">
        <f t="shared" si="297"/>
        <v>0</v>
      </c>
      <c r="Y603" s="6">
        <f t="shared" si="316"/>
        <v>1.9518869047619045</v>
      </c>
      <c r="Z603" s="6">
        <f t="shared" si="298"/>
        <v>16.25385119047619</v>
      </c>
      <c r="AA603" s="4">
        <f t="shared" si="299"/>
        <v>2.666666666666667</v>
      </c>
      <c r="AB603" s="44">
        <f t="shared" si="300"/>
        <v>3</v>
      </c>
      <c r="AC603" s="6">
        <f t="shared" si="301"/>
        <v>0.33333333333333337</v>
      </c>
      <c r="AD603" s="4">
        <f t="shared" si="317"/>
        <v>1</v>
      </c>
      <c r="AF603" s="4">
        <f t="shared" si="302"/>
        <v>0</v>
      </c>
      <c r="AG603" s="4">
        <f t="shared" si="303"/>
        <v>0</v>
      </c>
      <c r="AH603" s="4">
        <f t="shared" si="318"/>
        <v>0</v>
      </c>
      <c r="AI603" s="4">
        <f t="shared" si="304"/>
        <v>2094883.6958333333</v>
      </c>
      <c r="AJ603" s="4">
        <f t="shared" si="305"/>
        <v>579018.27161785716</v>
      </c>
      <c r="AK603" s="4">
        <f t="shared" si="306"/>
        <v>730265.59999999998</v>
      </c>
      <c r="AL603" s="4">
        <f t="shared" si="307"/>
        <v>126000</v>
      </c>
      <c r="AM603" s="4">
        <f t="shared" si="308"/>
        <v>23918.733333333334</v>
      </c>
      <c r="AN603" s="4">
        <f t="shared" si="309"/>
        <v>59410</v>
      </c>
      <c r="AO603" s="4">
        <f t="shared" si="310"/>
        <v>350080.27999999991</v>
      </c>
      <c r="AP603" s="4">
        <v>0</v>
      </c>
      <c r="AQ603" s="4">
        <v>0</v>
      </c>
      <c r="AR603" s="4">
        <f t="shared" si="311"/>
        <v>620218.7109327428</v>
      </c>
      <c r="AS603" s="4">
        <f t="shared" si="319"/>
        <v>4583795.2917172667</v>
      </c>
      <c r="AT603" s="4">
        <v>0</v>
      </c>
      <c r="AU603" s="4">
        <f t="shared" si="320"/>
        <v>4583795.2917172667</v>
      </c>
      <c r="AV603" s="18">
        <f t="shared" si="321"/>
        <v>1</v>
      </c>
      <c r="AW603" s="105"/>
      <c r="AX603" s="103"/>
      <c r="AY603" s="107">
        <f t="shared" si="312"/>
        <v>4583795.2917172667</v>
      </c>
      <c r="AZ603" s="7"/>
      <c r="BA603" s="7"/>
      <c r="BB603" s="7"/>
      <c r="BC603" s="7"/>
      <c r="BD603" s="7"/>
      <c r="BE603" s="7"/>
      <c r="BF603" s="7"/>
    </row>
    <row r="604" spans="1:58" x14ac:dyDescent="0.25">
      <c r="A604" s="22" t="s">
        <v>595</v>
      </c>
      <c r="B604" s="23">
        <v>44</v>
      </c>
      <c r="C604" s="22" t="s">
        <v>697</v>
      </c>
      <c r="D604" s="48">
        <v>440000396</v>
      </c>
      <c r="E604" s="22" t="s">
        <v>1051</v>
      </c>
      <c r="F604" s="22" t="s">
        <v>1504</v>
      </c>
      <c r="I604" s="1" t="s">
        <v>350</v>
      </c>
      <c r="J604" s="33">
        <v>16706</v>
      </c>
      <c r="K604" s="33">
        <f t="shared" si="313"/>
        <v>12546.20757004084</v>
      </c>
      <c r="L604" s="33">
        <v>200</v>
      </c>
      <c r="M604" s="33">
        <f t="shared" si="314"/>
        <v>1</v>
      </c>
      <c r="N604" s="32">
        <v>0</v>
      </c>
      <c r="O604" s="43" t="s">
        <v>11</v>
      </c>
      <c r="P604" s="33" t="str">
        <f t="shared" si="290"/>
        <v>Faible activité</v>
      </c>
      <c r="Q604" s="36">
        <f t="shared" si="291"/>
        <v>1.3432142857142857</v>
      </c>
      <c r="R604" s="6">
        <f t="shared" si="292"/>
        <v>2</v>
      </c>
      <c r="S604" s="6">
        <f t="shared" si="293"/>
        <v>0</v>
      </c>
      <c r="T604" s="6">
        <f t="shared" si="315"/>
        <v>0.65678571428571431</v>
      </c>
      <c r="U604" s="6">
        <f t="shared" si="294"/>
        <v>2</v>
      </c>
      <c r="V604" s="6">
        <f t="shared" si="295"/>
        <v>2.2374107142857143</v>
      </c>
      <c r="W604" s="6">
        <f t="shared" si="296"/>
        <v>2.4744880952380952</v>
      </c>
      <c r="X604" s="6">
        <f t="shared" si="297"/>
        <v>0</v>
      </c>
      <c r="Y604" s="6">
        <f t="shared" si="316"/>
        <v>0.23707738095238096</v>
      </c>
      <c r="Z604" s="6">
        <f t="shared" si="298"/>
        <v>2.4744880952380952</v>
      </c>
      <c r="AA604" s="4">
        <f t="shared" si="299"/>
        <v>1</v>
      </c>
      <c r="AB604" s="44">
        <f t="shared" si="300"/>
        <v>1</v>
      </c>
      <c r="AC604" s="6">
        <f t="shared" si="301"/>
        <v>0.125</v>
      </c>
      <c r="AD604" s="4">
        <f t="shared" si="317"/>
        <v>0</v>
      </c>
      <c r="AF604" s="4">
        <f t="shared" si="302"/>
        <v>0</v>
      </c>
      <c r="AG604" s="4">
        <f t="shared" si="303"/>
        <v>-100000</v>
      </c>
      <c r="AH604" s="4">
        <f t="shared" si="318"/>
        <v>-100000</v>
      </c>
      <c r="AI604" s="4">
        <f t="shared" si="304"/>
        <v>366317.85714285716</v>
      </c>
      <c r="AJ604" s="4">
        <f t="shared" si="305"/>
        <v>70327.914503571432</v>
      </c>
      <c r="AK604" s="4">
        <f t="shared" si="306"/>
        <v>273849.59999999998</v>
      </c>
      <c r="AL604" s="4">
        <f t="shared" si="307"/>
        <v>42000</v>
      </c>
      <c r="AM604" s="4">
        <f t="shared" si="308"/>
        <v>8969.5249999999996</v>
      </c>
      <c r="AN604" s="4">
        <f t="shared" si="309"/>
        <v>2363.6363636363635</v>
      </c>
      <c r="AO604" s="4">
        <f t="shared" si="310"/>
        <v>0</v>
      </c>
      <c r="AP604" s="4">
        <v>0</v>
      </c>
      <c r="AQ604" s="4" t="s">
        <v>2333</v>
      </c>
      <c r="AR604" s="4">
        <f t="shared" si="311"/>
        <v>0</v>
      </c>
      <c r="AS604" s="4">
        <f t="shared" si="319"/>
        <v>763828.53301006497</v>
      </c>
      <c r="AT604" s="4">
        <v>0</v>
      </c>
      <c r="AU604" s="4">
        <f t="shared" si="320"/>
        <v>763828.53301006497</v>
      </c>
      <c r="AV604" s="18">
        <f t="shared" si="321"/>
        <v>1</v>
      </c>
      <c r="AW604" s="105"/>
      <c r="AX604" s="103"/>
      <c r="AY604" s="107">
        <f t="shared" si="312"/>
        <v>763828.53301006497</v>
      </c>
      <c r="AZ604" s="7"/>
      <c r="BA604" s="7"/>
      <c r="BB604" s="7"/>
      <c r="BC604" s="7"/>
      <c r="BD604" s="7"/>
      <c r="BE604" s="7"/>
      <c r="BF604" s="7"/>
    </row>
    <row r="605" spans="1:58" x14ac:dyDescent="0.25">
      <c r="A605" s="22" t="s">
        <v>595</v>
      </c>
      <c r="B605" s="23">
        <v>44</v>
      </c>
      <c r="C605" s="22" t="s">
        <v>698</v>
      </c>
      <c r="D605" s="48">
        <v>440000503</v>
      </c>
      <c r="E605" s="22" t="s">
        <v>1052</v>
      </c>
      <c r="F605" s="22" t="s">
        <v>1504</v>
      </c>
      <c r="I605" s="1" t="s">
        <v>349</v>
      </c>
      <c r="J605" s="33">
        <v>16442</v>
      </c>
      <c r="K605" s="33">
        <f t="shared" si="313"/>
        <v>12347.943545229946</v>
      </c>
      <c r="L605" s="33">
        <v>446</v>
      </c>
      <c r="M605" s="33">
        <f t="shared" si="314"/>
        <v>1</v>
      </c>
      <c r="N605" s="32">
        <v>0</v>
      </c>
      <c r="O605" s="33" t="s">
        <v>11</v>
      </c>
      <c r="P605" s="33" t="str">
        <f t="shared" si="290"/>
        <v>Faible activité</v>
      </c>
      <c r="Q605" s="36">
        <f t="shared" si="291"/>
        <v>1.3275000000000001</v>
      </c>
      <c r="R605" s="6">
        <f t="shared" si="292"/>
        <v>2</v>
      </c>
      <c r="S605" s="6">
        <f t="shared" si="293"/>
        <v>0</v>
      </c>
      <c r="T605" s="6">
        <f t="shared" si="315"/>
        <v>0.67249999999999988</v>
      </c>
      <c r="U605" s="6">
        <f t="shared" si="294"/>
        <v>2</v>
      </c>
      <c r="V605" s="6">
        <f t="shared" si="295"/>
        <v>2.2020535714285714</v>
      </c>
      <c r="W605" s="6">
        <f t="shared" si="296"/>
        <v>2.6276666666666664</v>
      </c>
      <c r="X605" s="6">
        <f t="shared" si="297"/>
        <v>0</v>
      </c>
      <c r="Y605" s="6">
        <f t="shared" si="316"/>
        <v>0.42561309523809499</v>
      </c>
      <c r="Z605" s="6">
        <f t="shared" si="298"/>
        <v>2.6276666666666664</v>
      </c>
      <c r="AA605" s="4">
        <f t="shared" si="299"/>
        <v>1</v>
      </c>
      <c r="AB605" s="44">
        <f t="shared" si="300"/>
        <v>1</v>
      </c>
      <c r="AC605" s="6">
        <f t="shared" si="301"/>
        <v>0.125</v>
      </c>
      <c r="AD605" s="4">
        <f t="shared" si="317"/>
        <v>0</v>
      </c>
      <c r="AF605" s="4">
        <f t="shared" si="302"/>
        <v>0</v>
      </c>
      <c r="AG605" s="4">
        <f t="shared" si="303"/>
        <v>-100000</v>
      </c>
      <c r="AH605" s="4">
        <f t="shared" si="318"/>
        <v>-100000</v>
      </c>
      <c r="AI605" s="4">
        <f t="shared" si="304"/>
        <v>377474.99999999988</v>
      </c>
      <c r="AJ605" s="4">
        <f t="shared" si="305"/>
        <v>126256.16688214279</v>
      </c>
      <c r="AK605" s="4">
        <f t="shared" si="306"/>
        <v>273849.59999999998</v>
      </c>
      <c r="AL605" s="4">
        <f t="shared" si="307"/>
        <v>42000</v>
      </c>
      <c r="AM605" s="4">
        <f t="shared" si="308"/>
        <v>8969.5249999999996</v>
      </c>
      <c r="AN605" s="4">
        <f t="shared" si="309"/>
        <v>5270.909090909091</v>
      </c>
      <c r="AO605" s="4">
        <f t="shared" si="310"/>
        <v>0</v>
      </c>
      <c r="AP605" s="4">
        <v>0</v>
      </c>
      <c r="AQ605" s="4">
        <v>0</v>
      </c>
      <c r="AR605" s="4">
        <f t="shared" si="311"/>
        <v>0</v>
      </c>
      <c r="AS605" s="4">
        <f t="shared" si="319"/>
        <v>833821.20097305172</v>
      </c>
      <c r="AT605" s="4">
        <v>0</v>
      </c>
      <c r="AU605" s="4">
        <f t="shared" si="320"/>
        <v>833821.20097305172</v>
      </c>
      <c r="AV605" s="18">
        <f t="shared" si="321"/>
        <v>1</v>
      </c>
      <c r="AW605" s="105"/>
      <c r="AX605" s="103"/>
      <c r="AY605" s="107">
        <f t="shared" si="312"/>
        <v>833821.20097305172</v>
      </c>
      <c r="AZ605" s="7"/>
      <c r="BA605" s="7"/>
      <c r="BB605" s="7"/>
      <c r="BC605" s="7"/>
      <c r="BD605" s="7"/>
      <c r="BE605" s="7"/>
      <c r="BF605" s="7"/>
    </row>
    <row r="606" spans="1:58" x14ac:dyDescent="0.25">
      <c r="A606" s="22" t="s">
        <v>595</v>
      </c>
      <c r="B606" s="23">
        <v>44</v>
      </c>
      <c r="C606" s="22" t="s">
        <v>2122</v>
      </c>
      <c r="D606" s="48">
        <v>440000511</v>
      </c>
      <c r="E606" s="22" t="s">
        <v>2123</v>
      </c>
      <c r="F606" s="22" t="s">
        <v>1529</v>
      </c>
      <c r="I606" s="1" t="s">
        <v>2124</v>
      </c>
      <c r="J606" s="33">
        <v>0</v>
      </c>
      <c r="K606" s="33">
        <f t="shared" si="313"/>
        <v>0</v>
      </c>
      <c r="L606" s="33">
        <v>0</v>
      </c>
      <c r="M606" s="33">
        <f t="shared" si="314"/>
        <v>0</v>
      </c>
      <c r="N606" s="32">
        <v>1</v>
      </c>
      <c r="O606" s="43"/>
      <c r="P606" s="33" t="str">
        <f t="shared" si="290"/>
        <v/>
      </c>
      <c r="Q606" s="36">
        <f t="shared" si="291"/>
        <v>0</v>
      </c>
      <c r="R606" s="6">
        <f t="shared" si="292"/>
        <v>0</v>
      </c>
      <c r="S606" s="6">
        <f t="shared" si="293"/>
        <v>0</v>
      </c>
      <c r="T606" s="6">
        <f t="shared" si="315"/>
        <v>0</v>
      </c>
      <c r="U606" s="6">
        <f t="shared" si="294"/>
        <v>0</v>
      </c>
      <c r="V606" s="6">
        <f t="shared" si="295"/>
        <v>0</v>
      </c>
      <c r="W606" s="6">
        <f t="shared" si="296"/>
        <v>0</v>
      </c>
      <c r="X606" s="6">
        <f t="shared" si="297"/>
        <v>0</v>
      </c>
      <c r="Y606" s="6">
        <f t="shared" si="316"/>
        <v>0</v>
      </c>
      <c r="Z606" s="6">
        <f t="shared" si="298"/>
        <v>0</v>
      </c>
      <c r="AA606" s="4">
        <f t="shared" si="299"/>
        <v>0</v>
      </c>
      <c r="AB606" s="44">
        <f t="shared" si="300"/>
        <v>0</v>
      </c>
      <c r="AC606" s="6">
        <f t="shared" si="301"/>
        <v>0</v>
      </c>
      <c r="AD606" s="4">
        <f t="shared" si="317"/>
        <v>0</v>
      </c>
      <c r="AF606" s="4">
        <f t="shared" si="302"/>
        <v>0</v>
      </c>
      <c r="AG606" s="4">
        <f t="shared" si="303"/>
        <v>0</v>
      </c>
      <c r="AH606" s="4">
        <f t="shared" si="318"/>
        <v>0</v>
      </c>
      <c r="AI606" s="4">
        <f t="shared" si="304"/>
        <v>0</v>
      </c>
      <c r="AJ606" s="4">
        <f t="shared" si="305"/>
        <v>0</v>
      </c>
      <c r="AK606" s="4">
        <f t="shared" si="306"/>
        <v>0</v>
      </c>
      <c r="AL606" s="4">
        <f t="shared" si="307"/>
        <v>0</v>
      </c>
      <c r="AM606" s="4">
        <f t="shared" si="308"/>
        <v>0</v>
      </c>
      <c r="AN606" s="4">
        <f t="shared" si="309"/>
        <v>0</v>
      </c>
      <c r="AO606" s="4">
        <f t="shared" si="310"/>
        <v>0</v>
      </c>
      <c r="AP606" s="4">
        <v>0</v>
      </c>
      <c r="AQ606" s="4">
        <v>0</v>
      </c>
      <c r="AR606" s="4">
        <f t="shared" si="311"/>
        <v>0</v>
      </c>
      <c r="AS606" s="4">
        <f t="shared" si="319"/>
        <v>0</v>
      </c>
      <c r="AT606" s="4">
        <v>0</v>
      </c>
      <c r="AU606" s="4">
        <f t="shared" si="320"/>
        <v>0</v>
      </c>
      <c r="AV606" s="18">
        <f t="shared" si="321"/>
        <v>0</v>
      </c>
      <c r="AW606" s="105"/>
      <c r="AX606" s="103"/>
      <c r="AY606" s="107">
        <f t="shared" si="312"/>
        <v>0</v>
      </c>
      <c r="AZ606" s="7"/>
      <c r="BA606" s="7"/>
      <c r="BB606" s="7"/>
      <c r="BC606" s="7"/>
      <c r="BD606" s="7"/>
      <c r="BE606" s="7"/>
      <c r="BF606" s="7"/>
    </row>
    <row r="607" spans="1:58" x14ac:dyDescent="0.25">
      <c r="A607" s="22" t="s">
        <v>595</v>
      </c>
      <c r="B607" s="23">
        <v>44</v>
      </c>
      <c r="C607" s="22" t="s">
        <v>2125</v>
      </c>
      <c r="D607" s="48">
        <v>440041580</v>
      </c>
      <c r="E607" s="22" t="s">
        <v>2126</v>
      </c>
      <c r="F607" s="22" t="s">
        <v>1529</v>
      </c>
      <c r="I607" s="1" t="s">
        <v>348</v>
      </c>
      <c r="J607" s="33">
        <v>0</v>
      </c>
      <c r="K607" s="33">
        <f t="shared" si="313"/>
        <v>0</v>
      </c>
      <c r="L607" s="33">
        <v>0</v>
      </c>
      <c r="M607" s="33">
        <f t="shared" si="314"/>
        <v>0</v>
      </c>
      <c r="N607" s="32">
        <v>1</v>
      </c>
      <c r="O607" s="43"/>
      <c r="P607" s="33" t="str">
        <f t="shared" si="290"/>
        <v/>
      </c>
      <c r="Q607" s="36">
        <f t="shared" si="291"/>
        <v>0</v>
      </c>
      <c r="R607" s="6">
        <f t="shared" si="292"/>
        <v>0</v>
      </c>
      <c r="S607" s="6">
        <f t="shared" si="293"/>
        <v>0</v>
      </c>
      <c r="T607" s="6">
        <f t="shared" si="315"/>
        <v>0</v>
      </c>
      <c r="U607" s="6">
        <f t="shared" si="294"/>
        <v>0</v>
      </c>
      <c r="V607" s="6">
        <f t="shared" si="295"/>
        <v>0</v>
      </c>
      <c r="W607" s="6">
        <f t="shared" si="296"/>
        <v>0</v>
      </c>
      <c r="X607" s="6">
        <f t="shared" si="297"/>
        <v>0</v>
      </c>
      <c r="Y607" s="6">
        <f t="shared" si="316"/>
        <v>0</v>
      </c>
      <c r="Z607" s="6">
        <f t="shared" si="298"/>
        <v>0</v>
      </c>
      <c r="AA607" s="4">
        <f t="shared" si="299"/>
        <v>0</v>
      </c>
      <c r="AB607" s="44">
        <f t="shared" si="300"/>
        <v>0</v>
      </c>
      <c r="AC607" s="6">
        <f t="shared" si="301"/>
        <v>0</v>
      </c>
      <c r="AD607" s="4">
        <f t="shared" si="317"/>
        <v>0</v>
      </c>
      <c r="AF607" s="4">
        <f t="shared" si="302"/>
        <v>0</v>
      </c>
      <c r="AG607" s="4">
        <f t="shared" si="303"/>
        <v>0</v>
      </c>
      <c r="AH607" s="4">
        <f t="shared" si="318"/>
        <v>0</v>
      </c>
      <c r="AI607" s="4">
        <f t="shared" si="304"/>
        <v>0</v>
      </c>
      <c r="AJ607" s="4">
        <f t="shared" si="305"/>
        <v>0</v>
      </c>
      <c r="AK607" s="4">
        <f t="shared" si="306"/>
        <v>0</v>
      </c>
      <c r="AL607" s="4">
        <f t="shared" si="307"/>
        <v>0</v>
      </c>
      <c r="AM607" s="4">
        <f t="shared" si="308"/>
        <v>0</v>
      </c>
      <c r="AN607" s="4">
        <f t="shared" si="309"/>
        <v>0</v>
      </c>
      <c r="AO607" s="4">
        <f t="shared" si="310"/>
        <v>0</v>
      </c>
      <c r="AP607" s="4">
        <v>0</v>
      </c>
      <c r="AQ607" s="4">
        <v>0</v>
      </c>
      <c r="AR607" s="4">
        <f t="shared" si="311"/>
        <v>0</v>
      </c>
      <c r="AS607" s="4">
        <f t="shared" si="319"/>
        <v>0</v>
      </c>
      <c r="AT607" s="4">
        <v>0</v>
      </c>
      <c r="AU607" s="4">
        <f t="shared" si="320"/>
        <v>0</v>
      </c>
      <c r="AV607" s="18">
        <f t="shared" si="321"/>
        <v>0</v>
      </c>
      <c r="AW607" s="105"/>
      <c r="AX607" s="103"/>
      <c r="AY607" s="107">
        <f t="shared" si="312"/>
        <v>0</v>
      </c>
      <c r="AZ607" s="7"/>
      <c r="BA607" s="7"/>
      <c r="BB607" s="7"/>
      <c r="BC607" s="7"/>
      <c r="BD607" s="7"/>
      <c r="BE607" s="7"/>
      <c r="BF607" s="7"/>
    </row>
    <row r="608" spans="1:58" x14ac:dyDescent="0.25">
      <c r="A608" s="22" t="s">
        <v>595</v>
      </c>
      <c r="B608" s="23">
        <v>49</v>
      </c>
      <c r="C608" s="22" t="s">
        <v>2127</v>
      </c>
      <c r="D608" s="48">
        <v>490000049</v>
      </c>
      <c r="E608" s="22" t="s">
        <v>1075</v>
      </c>
      <c r="F608" s="22" t="s">
        <v>1504</v>
      </c>
      <c r="I608" s="1" t="s">
        <v>333</v>
      </c>
      <c r="J608" s="33">
        <v>81190</v>
      </c>
      <c r="K608" s="33">
        <f t="shared" si="313"/>
        <v>60973.697630289462</v>
      </c>
      <c r="L608" s="33">
        <v>3475</v>
      </c>
      <c r="M608" s="33">
        <f t="shared" si="314"/>
        <v>1</v>
      </c>
      <c r="N608" s="32">
        <v>0</v>
      </c>
      <c r="O608" s="33" t="s">
        <v>11</v>
      </c>
      <c r="P608" s="33" t="str">
        <f t="shared" si="290"/>
        <v/>
      </c>
      <c r="Q608" s="36">
        <f t="shared" si="291"/>
        <v>5.1815476190476186</v>
      </c>
      <c r="R608" s="6">
        <f t="shared" si="292"/>
        <v>7.3790401785714286</v>
      </c>
      <c r="S608" s="6">
        <f t="shared" si="293"/>
        <v>0</v>
      </c>
      <c r="T608" s="6">
        <f t="shared" si="315"/>
        <v>2.19749255952381</v>
      </c>
      <c r="U608" s="6">
        <f t="shared" si="294"/>
        <v>7.3790401785714286</v>
      </c>
      <c r="V608" s="6">
        <f t="shared" si="295"/>
        <v>10.873660714285714</v>
      </c>
      <c r="W608" s="6">
        <f t="shared" si="296"/>
        <v>12.204077380952381</v>
      </c>
      <c r="X608" s="6">
        <f t="shared" si="297"/>
        <v>0</v>
      </c>
      <c r="Y608" s="6">
        <f t="shared" si="316"/>
        <v>1.3304166666666664</v>
      </c>
      <c r="Z608" s="6">
        <f t="shared" si="298"/>
        <v>12.204077380952381</v>
      </c>
      <c r="AA608" s="4">
        <f t="shared" si="299"/>
        <v>2</v>
      </c>
      <c r="AB608" s="44">
        <f t="shared" si="300"/>
        <v>2</v>
      </c>
      <c r="AC608" s="6">
        <f t="shared" si="301"/>
        <v>0.25</v>
      </c>
      <c r="AD608" s="4">
        <f t="shared" si="317"/>
        <v>0</v>
      </c>
      <c r="AF608" s="4">
        <f t="shared" si="302"/>
        <v>0</v>
      </c>
      <c r="AG608" s="4">
        <f t="shared" si="303"/>
        <v>0</v>
      </c>
      <c r="AH608" s="4">
        <f t="shared" si="318"/>
        <v>0</v>
      </c>
      <c r="AI608" s="4">
        <f t="shared" si="304"/>
        <v>1560219.7172619051</v>
      </c>
      <c r="AJ608" s="4">
        <f t="shared" si="305"/>
        <v>394661.98424999992</v>
      </c>
      <c r="AK608" s="4">
        <f t="shared" si="306"/>
        <v>547699.19999999995</v>
      </c>
      <c r="AL608" s="4">
        <f t="shared" si="307"/>
        <v>84000</v>
      </c>
      <c r="AM608" s="4">
        <f t="shared" si="308"/>
        <v>17939.05</v>
      </c>
      <c r="AN608" s="4">
        <f t="shared" si="309"/>
        <v>41068.181818181816</v>
      </c>
      <c r="AO608" s="4">
        <f t="shared" si="310"/>
        <v>241998.99999999994</v>
      </c>
      <c r="AP608" s="4">
        <v>0</v>
      </c>
      <c r="AQ608" s="4">
        <v>0</v>
      </c>
      <c r="AR608" s="4">
        <f t="shared" si="311"/>
        <v>0</v>
      </c>
      <c r="AS608" s="4">
        <f t="shared" si="319"/>
        <v>2887587.1333300862</v>
      </c>
      <c r="AT608" s="4">
        <v>0</v>
      </c>
      <c r="AU608" s="4">
        <f t="shared" si="320"/>
        <v>2887587.1333300862</v>
      </c>
      <c r="AV608" s="18">
        <f t="shared" si="321"/>
        <v>1</v>
      </c>
      <c r="AW608" s="105"/>
      <c r="AX608" s="103"/>
      <c r="AY608" s="107">
        <f t="shared" si="312"/>
        <v>2887587.1333300862</v>
      </c>
      <c r="AZ608" s="7"/>
      <c r="BA608" s="7"/>
      <c r="BB608" s="7"/>
      <c r="BC608" s="7"/>
      <c r="BD608" s="7"/>
      <c r="BE608" s="7"/>
      <c r="BF608" s="7"/>
    </row>
    <row r="609" spans="1:58" x14ac:dyDescent="0.25">
      <c r="A609" s="22" t="s">
        <v>595</v>
      </c>
      <c r="B609" s="23">
        <v>49</v>
      </c>
      <c r="C609" s="22" t="s">
        <v>699</v>
      </c>
      <c r="D609" s="48">
        <v>490000635</v>
      </c>
      <c r="E609" s="22" t="s">
        <v>1077</v>
      </c>
      <c r="F609" s="22" t="s">
        <v>1504</v>
      </c>
      <c r="I609" s="1" t="s">
        <v>332</v>
      </c>
      <c r="J609" s="33">
        <v>51850</v>
      </c>
      <c r="K609" s="33">
        <f t="shared" si="313"/>
        <v>38939.354872897013</v>
      </c>
      <c r="L609" s="33">
        <v>1074</v>
      </c>
      <c r="M609" s="33">
        <f t="shared" si="314"/>
        <v>1</v>
      </c>
      <c r="N609" s="32">
        <v>0</v>
      </c>
      <c r="O609" s="33" t="s">
        <v>11</v>
      </c>
      <c r="P609" s="33" t="str">
        <f t="shared" si="290"/>
        <v/>
      </c>
      <c r="Q609" s="36">
        <f t="shared" si="291"/>
        <v>3.4351190476190476</v>
      </c>
      <c r="R609" s="6">
        <f t="shared" si="292"/>
        <v>4.5103736904761904</v>
      </c>
      <c r="S609" s="6">
        <f t="shared" si="293"/>
        <v>0</v>
      </c>
      <c r="T609" s="6">
        <f t="shared" si="315"/>
        <v>1.0752546428571428</v>
      </c>
      <c r="U609" s="6">
        <f t="shared" si="294"/>
        <v>4.5103736904761904</v>
      </c>
      <c r="V609" s="6">
        <f t="shared" si="295"/>
        <v>6.9441964285714288</v>
      </c>
      <c r="W609" s="6">
        <f t="shared" si="296"/>
        <v>7.0994047619047622</v>
      </c>
      <c r="X609" s="6">
        <f t="shared" si="297"/>
        <v>0</v>
      </c>
      <c r="Y609" s="6">
        <f t="shared" si="316"/>
        <v>0.15520833333333339</v>
      </c>
      <c r="Z609" s="6">
        <f t="shared" si="298"/>
        <v>7.0994047619047622</v>
      </c>
      <c r="AA609" s="4">
        <f t="shared" si="299"/>
        <v>1</v>
      </c>
      <c r="AB609" s="44">
        <f t="shared" si="300"/>
        <v>1</v>
      </c>
      <c r="AC609" s="6">
        <f t="shared" si="301"/>
        <v>0.125</v>
      </c>
      <c r="AD609" s="4">
        <f t="shared" si="317"/>
        <v>0</v>
      </c>
      <c r="AF609" s="4">
        <f t="shared" si="302"/>
        <v>0</v>
      </c>
      <c r="AG609" s="4">
        <f t="shared" si="303"/>
        <v>0</v>
      </c>
      <c r="AH609" s="4">
        <f t="shared" si="318"/>
        <v>0</v>
      </c>
      <c r="AI609" s="4">
        <f t="shared" si="304"/>
        <v>763430.79642857134</v>
      </c>
      <c r="AJ609" s="4">
        <f t="shared" si="305"/>
        <v>46041.838125000024</v>
      </c>
      <c r="AK609" s="4">
        <f t="shared" si="306"/>
        <v>273849.59999999998</v>
      </c>
      <c r="AL609" s="4">
        <f t="shared" si="307"/>
        <v>42000</v>
      </c>
      <c r="AM609" s="4">
        <f t="shared" si="308"/>
        <v>8969.5249999999996</v>
      </c>
      <c r="AN609" s="4">
        <f t="shared" si="309"/>
        <v>12692.727272727272</v>
      </c>
      <c r="AO609" s="4">
        <f t="shared" si="310"/>
        <v>0</v>
      </c>
      <c r="AP609" s="4">
        <v>0</v>
      </c>
      <c r="AQ609" s="4">
        <v>0</v>
      </c>
      <c r="AR609" s="4">
        <f t="shared" si="311"/>
        <v>0</v>
      </c>
      <c r="AS609" s="4">
        <f t="shared" si="319"/>
        <v>1146984.4868262985</v>
      </c>
      <c r="AT609" s="4">
        <v>0</v>
      </c>
      <c r="AU609" s="4">
        <f t="shared" si="320"/>
        <v>1146984.4868262985</v>
      </c>
      <c r="AV609" s="18">
        <f t="shared" si="321"/>
        <v>1</v>
      </c>
      <c r="AW609" s="105"/>
      <c r="AX609" s="103"/>
      <c r="AY609" s="107">
        <f t="shared" si="312"/>
        <v>1146984.4868262985</v>
      </c>
      <c r="AZ609" s="7"/>
      <c r="BA609" s="7"/>
      <c r="BB609" s="7"/>
      <c r="BC609" s="7"/>
      <c r="BD609" s="7"/>
      <c r="BE609" s="7"/>
      <c r="BF609" s="7"/>
    </row>
    <row r="610" spans="1:58" x14ac:dyDescent="0.25">
      <c r="A610" s="22" t="s">
        <v>595</v>
      </c>
      <c r="B610" s="23">
        <v>49</v>
      </c>
      <c r="C610" s="22" t="s">
        <v>700</v>
      </c>
      <c r="D610" s="48">
        <v>490001765</v>
      </c>
      <c r="E610" s="22" t="s">
        <v>1078</v>
      </c>
      <c r="F610" s="22" t="s">
        <v>1504</v>
      </c>
      <c r="I610" s="1" t="s">
        <v>330</v>
      </c>
      <c r="J610" s="33">
        <v>23729</v>
      </c>
      <c r="K610" s="33">
        <f t="shared" si="313"/>
        <v>17820.481230066987</v>
      </c>
      <c r="L610" s="33">
        <v>807</v>
      </c>
      <c r="M610" s="33">
        <f t="shared" si="314"/>
        <v>1</v>
      </c>
      <c r="N610" s="32">
        <v>0</v>
      </c>
      <c r="O610" s="33" t="s">
        <v>11</v>
      </c>
      <c r="P610" s="33" t="str">
        <f t="shared" si="290"/>
        <v/>
      </c>
      <c r="Q610" s="36">
        <f t="shared" si="291"/>
        <v>1.76125</v>
      </c>
      <c r="R610" s="6">
        <f t="shared" si="292"/>
        <v>2.6081314880952382</v>
      </c>
      <c r="S610" s="6">
        <f t="shared" si="293"/>
        <v>0</v>
      </c>
      <c r="T610" s="6">
        <f t="shared" si="315"/>
        <v>0.84688148809523822</v>
      </c>
      <c r="U610" s="6">
        <f t="shared" si="294"/>
        <v>2.6081314880952382</v>
      </c>
      <c r="V610" s="6">
        <f t="shared" si="295"/>
        <v>3.1779910714285715</v>
      </c>
      <c r="W610" s="6">
        <f t="shared" si="296"/>
        <v>3.7203928571428571</v>
      </c>
      <c r="X610" s="6">
        <f t="shared" si="297"/>
        <v>0</v>
      </c>
      <c r="Y610" s="6">
        <f t="shared" si="316"/>
        <v>0.54240178571428554</v>
      </c>
      <c r="Z610" s="6">
        <f t="shared" si="298"/>
        <v>3.7203928571428571</v>
      </c>
      <c r="AA610" s="4">
        <f t="shared" si="299"/>
        <v>1</v>
      </c>
      <c r="AB610" s="44">
        <f t="shared" si="300"/>
        <v>1</v>
      </c>
      <c r="AC610" s="6">
        <f t="shared" si="301"/>
        <v>0.125</v>
      </c>
      <c r="AD610" s="4">
        <f t="shared" si="317"/>
        <v>0</v>
      </c>
      <c r="AF610" s="4">
        <f t="shared" si="302"/>
        <v>0</v>
      </c>
      <c r="AG610" s="4">
        <f t="shared" si="303"/>
        <v>0</v>
      </c>
      <c r="AH610" s="4">
        <f t="shared" si="318"/>
        <v>0</v>
      </c>
      <c r="AI610" s="4">
        <f t="shared" si="304"/>
        <v>601285.8565476191</v>
      </c>
      <c r="AJ610" s="4">
        <f t="shared" si="305"/>
        <v>160900.99468392853</v>
      </c>
      <c r="AK610" s="4">
        <f t="shared" si="306"/>
        <v>273849.59999999998</v>
      </c>
      <c r="AL610" s="4">
        <f t="shared" si="307"/>
        <v>42000</v>
      </c>
      <c r="AM610" s="4">
        <f t="shared" si="308"/>
        <v>8969.5249999999996</v>
      </c>
      <c r="AN610" s="4">
        <f t="shared" si="309"/>
        <v>9537.2727272727279</v>
      </c>
      <c r="AO610" s="4">
        <f t="shared" si="310"/>
        <v>0</v>
      </c>
      <c r="AP610" s="4">
        <v>0</v>
      </c>
      <c r="AQ610" s="4">
        <v>0</v>
      </c>
      <c r="AR610" s="4">
        <f t="shared" si="311"/>
        <v>0</v>
      </c>
      <c r="AS610" s="4">
        <f t="shared" si="319"/>
        <v>1096543.2489588202</v>
      </c>
      <c r="AT610" s="4">
        <v>0</v>
      </c>
      <c r="AU610" s="4">
        <f t="shared" si="320"/>
        <v>1096543.2489588202</v>
      </c>
      <c r="AV610" s="18">
        <f t="shared" si="321"/>
        <v>1</v>
      </c>
      <c r="AW610" s="105"/>
      <c r="AX610" s="103"/>
      <c r="AY610" s="107">
        <f t="shared" si="312"/>
        <v>1096543.2489588202</v>
      </c>
      <c r="AZ610" s="7"/>
      <c r="BA610" s="7"/>
      <c r="BB610" s="7"/>
      <c r="BC610" s="7"/>
      <c r="BD610" s="7"/>
      <c r="BE610" s="7"/>
      <c r="BF610" s="7"/>
    </row>
    <row r="611" spans="1:58" x14ac:dyDescent="0.25">
      <c r="A611" s="22" t="s">
        <v>595</v>
      </c>
      <c r="B611" s="23">
        <v>49</v>
      </c>
      <c r="C611" s="22" t="s">
        <v>2128</v>
      </c>
      <c r="D611" s="48">
        <v>490014909</v>
      </c>
      <c r="E611" s="22" t="s">
        <v>2129</v>
      </c>
      <c r="F611" s="22" t="s">
        <v>1529</v>
      </c>
      <c r="I611" s="1" t="s">
        <v>331</v>
      </c>
      <c r="J611" s="33">
        <v>0</v>
      </c>
      <c r="K611" s="33">
        <f t="shared" si="313"/>
        <v>0</v>
      </c>
      <c r="L611" s="33">
        <v>0</v>
      </c>
      <c r="M611" s="33">
        <f t="shared" si="314"/>
        <v>0</v>
      </c>
      <c r="N611" s="32">
        <v>1</v>
      </c>
      <c r="O611" s="43"/>
      <c r="P611" s="33" t="str">
        <f t="shared" si="290"/>
        <v/>
      </c>
      <c r="Q611" s="36">
        <f t="shared" si="291"/>
        <v>0</v>
      </c>
      <c r="R611" s="6">
        <f t="shared" si="292"/>
        <v>0</v>
      </c>
      <c r="S611" s="6">
        <f t="shared" si="293"/>
        <v>0</v>
      </c>
      <c r="T611" s="6">
        <f t="shared" si="315"/>
        <v>0</v>
      </c>
      <c r="U611" s="6">
        <f t="shared" si="294"/>
        <v>0</v>
      </c>
      <c r="V611" s="6">
        <f t="shared" si="295"/>
        <v>0</v>
      </c>
      <c r="W611" s="6">
        <f t="shared" si="296"/>
        <v>0</v>
      </c>
      <c r="X611" s="6">
        <f t="shared" si="297"/>
        <v>0</v>
      </c>
      <c r="Y611" s="6">
        <f t="shared" si="316"/>
        <v>0</v>
      </c>
      <c r="Z611" s="6">
        <f t="shared" si="298"/>
        <v>0</v>
      </c>
      <c r="AA611" s="4">
        <f t="shared" si="299"/>
        <v>0</v>
      </c>
      <c r="AB611" s="44">
        <f t="shared" si="300"/>
        <v>0</v>
      </c>
      <c r="AC611" s="6">
        <f t="shared" si="301"/>
        <v>0</v>
      </c>
      <c r="AD611" s="4">
        <f t="shared" si="317"/>
        <v>0</v>
      </c>
      <c r="AF611" s="4">
        <f t="shared" si="302"/>
        <v>0</v>
      </c>
      <c r="AG611" s="4">
        <f t="shared" si="303"/>
        <v>0</v>
      </c>
      <c r="AH611" s="4">
        <f t="shared" si="318"/>
        <v>0</v>
      </c>
      <c r="AI611" s="4">
        <f t="shared" si="304"/>
        <v>0</v>
      </c>
      <c r="AJ611" s="4">
        <f t="shared" si="305"/>
        <v>0</v>
      </c>
      <c r="AK611" s="4">
        <f t="shared" si="306"/>
        <v>0</v>
      </c>
      <c r="AL611" s="4">
        <f t="shared" si="307"/>
        <v>0</v>
      </c>
      <c r="AM611" s="4">
        <f t="shared" si="308"/>
        <v>0</v>
      </c>
      <c r="AN611" s="4">
        <f t="shared" si="309"/>
        <v>0</v>
      </c>
      <c r="AO611" s="4">
        <f t="shared" si="310"/>
        <v>0</v>
      </c>
      <c r="AP611" s="4">
        <v>0</v>
      </c>
      <c r="AQ611" s="4">
        <v>0</v>
      </c>
      <c r="AR611" s="4">
        <f t="shared" si="311"/>
        <v>0</v>
      </c>
      <c r="AS611" s="4">
        <f t="shared" si="319"/>
        <v>0</v>
      </c>
      <c r="AT611" s="4">
        <v>0</v>
      </c>
      <c r="AU611" s="4">
        <f t="shared" si="320"/>
        <v>0</v>
      </c>
      <c r="AV611" s="18">
        <f t="shared" si="321"/>
        <v>0</v>
      </c>
      <c r="AW611" s="105"/>
      <c r="AX611" s="103"/>
      <c r="AY611" s="107">
        <f t="shared" si="312"/>
        <v>0</v>
      </c>
      <c r="AZ611" s="7"/>
      <c r="BA611" s="7"/>
      <c r="BB611" s="7"/>
      <c r="BC611" s="7"/>
      <c r="BD611" s="7"/>
      <c r="BE611" s="7"/>
      <c r="BF611" s="7"/>
    </row>
    <row r="612" spans="1:58" x14ac:dyDescent="0.25">
      <c r="A612" s="22" t="s">
        <v>595</v>
      </c>
      <c r="B612" s="23">
        <v>49</v>
      </c>
      <c r="C612" s="22" t="s">
        <v>2130</v>
      </c>
      <c r="D612" s="48">
        <v>490532173</v>
      </c>
      <c r="E612" s="22" t="s">
        <v>1099</v>
      </c>
      <c r="F612" s="22" t="s">
        <v>1504</v>
      </c>
      <c r="I612" s="1" t="s">
        <v>1510</v>
      </c>
      <c r="J612" s="33">
        <v>0</v>
      </c>
      <c r="K612" s="33">
        <f t="shared" si="313"/>
        <v>0</v>
      </c>
      <c r="L612" s="33">
        <v>0</v>
      </c>
      <c r="M612" s="33">
        <f t="shared" si="314"/>
        <v>0</v>
      </c>
      <c r="N612" s="5">
        <v>0</v>
      </c>
      <c r="O612" s="1" t="s">
        <v>1510</v>
      </c>
      <c r="P612" s="33" t="str">
        <f t="shared" si="290"/>
        <v/>
      </c>
      <c r="Q612" s="36">
        <f t="shared" si="291"/>
        <v>0</v>
      </c>
      <c r="R612" s="6">
        <f t="shared" si="292"/>
        <v>0</v>
      </c>
      <c r="S612" s="6">
        <f t="shared" si="293"/>
        <v>0</v>
      </c>
      <c r="T612" s="6">
        <f t="shared" si="315"/>
        <v>0</v>
      </c>
      <c r="U612" s="6">
        <f t="shared" si="294"/>
        <v>0</v>
      </c>
      <c r="V612" s="6">
        <f t="shared" si="295"/>
        <v>0</v>
      </c>
      <c r="W612" s="6">
        <f t="shared" si="296"/>
        <v>0</v>
      </c>
      <c r="X612" s="6">
        <f t="shared" si="297"/>
        <v>0</v>
      </c>
      <c r="Y612" s="6">
        <f t="shared" si="316"/>
        <v>0</v>
      </c>
      <c r="Z612" s="6">
        <f t="shared" si="298"/>
        <v>0</v>
      </c>
      <c r="AA612" s="4">
        <f t="shared" si="299"/>
        <v>0</v>
      </c>
      <c r="AB612" s="44">
        <f t="shared" si="300"/>
        <v>0</v>
      </c>
      <c r="AC612" s="6">
        <f t="shared" si="301"/>
        <v>0</v>
      </c>
      <c r="AD612" s="4">
        <f t="shared" si="317"/>
        <v>0</v>
      </c>
      <c r="AF612" s="4">
        <f t="shared" si="302"/>
        <v>0</v>
      </c>
      <c r="AG612" s="4">
        <f t="shared" si="303"/>
        <v>0</v>
      </c>
      <c r="AH612" s="4">
        <f t="shared" si="318"/>
        <v>0</v>
      </c>
      <c r="AI612" s="4">
        <f t="shared" si="304"/>
        <v>0</v>
      </c>
      <c r="AJ612" s="4">
        <f t="shared" si="305"/>
        <v>0</v>
      </c>
      <c r="AK612" s="4">
        <f t="shared" si="306"/>
        <v>0</v>
      </c>
      <c r="AL612" s="4">
        <f t="shared" si="307"/>
        <v>0</v>
      </c>
      <c r="AM612" s="4">
        <f t="shared" si="308"/>
        <v>0</v>
      </c>
      <c r="AN612" s="4">
        <f t="shared" si="309"/>
        <v>0</v>
      </c>
      <c r="AO612" s="4">
        <f t="shared" si="310"/>
        <v>0</v>
      </c>
      <c r="AP612" s="4">
        <v>0</v>
      </c>
      <c r="AQ612" s="4">
        <v>0</v>
      </c>
      <c r="AR612" s="4">
        <f t="shared" si="311"/>
        <v>0</v>
      </c>
      <c r="AS612" s="4">
        <f t="shared" si="319"/>
        <v>0</v>
      </c>
      <c r="AT612" s="4">
        <v>0</v>
      </c>
      <c r="AU612" s="4">
        <f t="shared" si="320"/>
        <v>0</v>
      </c>
      <c r="AV612" s="18">
        <f t="shared" si="321"/>
        <v>0</v>
      </c>
      <c r="AW612" s="105"/>
      <c r="AX612" s="103"/>
      <c r="AY612" s="107">
        <f t="shared" si="312"/>
        <v>0</v>
      </c>
      <c r="AZ612" s="7"/>
      <c r="BA612" s="7"/>
      <c r="BB612" s="7"/>
      <c r="BC612" s="7"/>
      <c r="BD612" s="7"/>
      <c r="BE612" s="7"/>
      <c r="BF612" s="7"/>
    </row>
    <row r="613" spans="1:58" x14ac:dyDescent="0.25">
      <c r="A613" s="22" t="s">
        <v>595</v>
      </c>
      <c r="B613" s="23">
        <v>49</v>
      </c>
      <c r="C613" s="22" t="s">
        <v>2131</v>
      </c>
      <c r="D613" s="48">
        <v>490540440</v>
      </c>
      <c r="E613" s="22" t="s">
        <v>2132</v>
      </c>
      <c r="F613" s="22" t="s">
        <v>1529</v>
      </c>
      <c r="I613" s="1" t="s">
        <v>1510</v>
      </c>
      <c r="J613" s="33">
        <v>0</v>
      </c>
      <c r="K613" s="33">
        <f t="shared" si="313"/>
        <v>0</v>
      </c>
      <c r="L613" s="33">
        <v>0</v>
      </c>
      <c r="M613" s="33">
        <f t="shared" si="314"/>
        <v>0</v>
      </c>
      <c r="N613" s="5">
        <v>0</v>
      </c>
      <c r="O613" s="1" t="s">
        <v>1510</v>
      </c>
      <c r="P613" s="33" t="str">
        <f t="shared" si="290"/>
        <v/>
      </c>
      <c r="Q613" s="36">
        <f t="shared" si="291"/>
        <v>0</v>
      </c>
      <c r="R613" s="6">
        <f t="shared" si="292"/>
        <v>0</v>
      </c>
      <c r="S613" s="6">
        <f t="shared" si="293"/>
        <v>0</v>
      </c>
      <c r="T613" s="6">
        <f t="shared" si="315"/>
        <v>0</v>
      </c>
      <c r="U613" s="6">
        <f t="shared" si="294"/>
        <v>0</v>
      </c>
      <c r="V613" s="6">
        <f t="shared" si="295"/>
        <v>0</v>
      </c>
      <c r="W613" s="6">
        <f t="shared" si="296"/>
        <v>0</v>
      </c>
      <c r="X613" s="6">
        <f t="shared" si="297"/>
        <v>0</v>
      </c>
      <c r="Y613" s="6">
        <f t="shared" si="316"/>
        <v>0</v>
      </c>
      <c r="Z613" s="6">
        <f t="shared" si="298"/>
        <v>0</v>
      </c>
      <c r="AA613" s="4">
        <f t="shared" si="299"/>
        <v>0</v>
      </c>
      <c r="AB613" s="44">
        <f t="shared" si="300"/>
        <v>0</v>
      </c>
      <c r="AC613" s="6">
        <f t="shared" si="301"/>
        <v>0</v>
      </c>
      <c r="AD613" s="4">
        <f t="shared" si="317"/>
        <v>0</v>
      </c>
      <c r="AF613" s="4">
        <f t="shared" si="302"/>
        <v>0</v>
      </c>
      <c r="AG613" s="4">
        <f t="shared" si="303"/>
        <v>0</v>
      </c>
      <c r="AH613" s="4">
        <f t="shared" si="318"/>
        <v>0</v>
      </c>
      <c r="AI613" s="4">
        <f t="shared" si="304"/>
        <v>0</v>
      </c>
      <c r="AJ613" s="4">
        <f t="shared" si="305"/>
        <v>0</v>
      </c>
      <c r="AK613" s="4">
        <f t="shared" si="306"/>
        <v>0</v>
      </c>
      <c r="AL613" s="4">
        <f t="shared" si="307"/>
        <v>0</v>
      </c>
      <c r="AM613" s="4">
        <f t="shared" si="308"/>
        <v>0</v>
      </c>
      <c r="AN613" s="4">
        <f t="shared" si="309"/>
        <v>0</v>
      </c>
      <c r="AO613" s="4">
        <f t="shared" si="310"/>
        <v>0</v>
      </c>
      <c r="AP613" s="4">
        <v>0</v>
      </c>
      <c r="AQ613" s="4">
        <v>0</v>
      </c>
      <c r="AR613" s="4">
        <f t="shared" si="311"/>
        <v>0</v>
      </c>
      <c r="AS613" s="4">
        <f t="shared" si="319"/>
        <v>0</v>
      </c>
      <c r="AT613" s="4">
        <v>0</v>
      </c>
      <c r="AU613" s="4">
        <f t="shared" si="320"/>
        <v>0</v>
      </c>
      <c r="AV613" s="18">
        <f t="shared" si="321"/>
        <v>0</v>
      </c>
      <c r="AW613" s="105"/>
      <c r="AX613" s="103"/>
      <c r="AY613" s="107">
        <f t="shared" si="312"/>
        <v>0</v>
      </c>
      <c r="AZ613" s="7"/>
      <c r="BA613" s="7"/>
      <c r="BB613" s="7"/>
      <c r="BC613" s="7"/>
      <c r="BD613" s="7"/>
      <c r="BE613" s="7"/>
      <c r="BF613" s="7"/>
    </row>
    <row r="614" spans="1:58" x14ac:dyDescent="0.25">
      <c r="A614" s="22" t="s">
        <v>595</v>
      </c>
      <c r="B614" s="23">
        <v>53</v>
      </c>
      <c r="C614" s="22" t="s">
        <v>701</v>
      </c>
      <c r="D614" s="48">
        <v>530000017</v>
      </c>
      <c r="E614" s="22" t="s">
        <v>1099</v>
      </c>
      <c r="F614" s="22" t="s">
        <v>1504</v>
      </c>
      <c r="I614" s="1" t="s">
        <v>315</v>
      </c>
      <c r="J614" s="33">
        <v>15384</v>
      </c>
      <c r="K614" s="33">
        <f t="shared" si="313"/>
        <v>11553.385445798413</v>
      </c>
      <c r="L614" s="33">
        <v>582</v>
      </c>
      <c r="M614" s="33">
        <f t="shared" si="314"/>
        <v>1</v>
      </c>
      <c r="N614" s="32">
        <v>0</v>
      </c>
      <c r="O614" s="33" t="s">
        <v>11</v>
      </c>
      <c r="P614" s="33" t="str">
        <f t="shared" si="290"/>
        <v>Faible activité</v>
      </c>
      <c r="Q614" s="36">
        <f t="shared" si="291"/>
        <v>1.2645238095238096</v>
      </c>
      <c r="R614" s="6">
        <f t="shared" si="292"/>
        <v>2</v>
      </c>
      <c r="S614" s="6">
        <f t="shared" si="293"/>
        <v>0</v>
      </c>
      <c r="T614" s="6">
        <f t="shared" si="315"/>
        <v>0.73547619047619039</v>
      </c>
      <c r="U614" s="6">
        <f t="shared" si="294"/>
        <v>2</v>
      </c>
      <c r="V614" s="6">
        <f t="shared" si="295"/>
        <v>2.0603571428571428</v>
      </c>
      <c r="W614" s="6">
        <f t="shared" si="296"/>
        <v>2.609202380952381</v>
      </c>
      <c r="X614" s="6">
        <f t="shared" si="297"/>
        <v>0</v>
      </c>
      <c r="Y614" s="6">
        <f t="shared" si="316"/>
        <v>0.54884523809523822</v>
      </c>
      <c r="Z614" s="6">
        <f t="shared" si="298"/>
        <v>2.609202380952381</v>
      </c>
      <c r="AA614" s="4">
        <f t="shared" si="299"/>
        <v>1</v>
      </c>
      <c r="AB614" s="44">
        <f t="shared" si="300"/>
        <v>1</v>
      </c>
      <c r="AC614" s="6">
        <f t="shared" si="301"/>
        <v>0.125</v>
      </c>
      <c r="AD614" s="4">
        <f t="shared" si="317"/>
        <v>0</v>
      </c>
      <c r="AF614" s="4">
        <f t="shared" si="302"/>
        <v>0</v>
      </c>
      <c r="AG614" s="4">
        <f t="shared" si="303"/>
        <v>-100000</v>
      </c>
      <c r="AH614" s="4">
        <f t="shared" si="318"/>
        <v>-100000</v>
      </c>
      <c r="AI614" s="4">
        <f t="shared" si="304"/>
        <v>422188.09523809521</v>
      </c>
      <c r="AJ614" s="4">
        <f t="shared" si="305"/>
        <v>162812.41519285718</v>
      </c>
      <c r="AK614" s="4">
        <f t="shared" si="306"/>
        <v>273849.59999999998</v>
      </c>
      <c r="AL614" s="4">
        <f t="shared" si="307"/>
        <v>42000</v>
      </c>
      <c r="AM614" s="4">
        <f t="shared" si="308"/>
        <v>8969.5249999999996</v>
      </c>
      <c r="AN614" s="4">
        <f t="shared" si="309"/>
        <v>6878.181818181818</v>
      </c>
      <c r="AO614" s="4">
        <f t="shared" si="310"/>
        <v>0</v>
      </c>
      <c r="AP614" s="4">
        <v>0</v>
      </c>
      <c r="AQ614" s="4">
        <v>0</v>
      </c>
      <c r="AR614" s="4">
        <f t="shared" si="311"/>
        <v>0</v>
      </c>
      <c r="AS614" s="4">
        <f t="shared" si="319"/>
        <v>916697.81724913418</v>
      </c>
      <c r="AT614" s="4">
        <v>0</v>
      </c>
      <c r="AU614" s="4">
        <f t="shared" si="320"/>
        <v>916697.81724913418</v>
      </c>
      <c r="AV614" s="18">
        <f t="shared" si="321"/>
        <v>1</v>
      </c>
      <c r="AW614" s="105"/>
      <c r="AX614" s="103"/>
      <c r="AY614" s="107">
        <f t="shared" si="312"/>
        <v>916697.81724913418</v>
      </c>
      <c r="AZ614" s="7"/>
      <c r="BA614" s="7"/>
      <c r="BB614" s="7"/>
      <c r="BC614" s="7"/>
      <c r="BD614" s="7"/>
      <c r="BE614" s="7"/>
      <c r="BF614" s="7"/>
    </row>
    <row r="615" spans="1:58" x14ac:dyDescent="0.25">
      <c r="A615" s="22" t="s">
        <v>595</v>
      </c>
      <c r="B615" s="23">
        <v>53</v>
      </c>
      <c r="C615" s="22" t="s">
        <v>702</v>
      </c>
      <c r="D615" s="48">
        <v>530000173</v>
      </c>
      <c r="E615" s="22" t="s">
        <v>1100</v>
      </c>
      <c r="F615" s="22" t="s">
        <v>1504</v>
      </c>
      <c r="I615" s="1" t="s">
        <v>314</v>
      </c>
      <c r="J615" s="33">
        <v>18824</v>
      </c>
      <c r="K615" s="33">
        <f t="shared" si="313"/>
        <v>14136.825769091869</v>
      </c>
      <c r="L615" s="33">
        <v>584</v>
      </c>
      <c r="M615" s="33">
        <f t="shared" si="314"/>
        <v>1</v>
      </c>
      <c r="N615" s="32">
        <v>0</v>
      </c>
      <c r="O615" s="33" t="s">
        <v>11</v>
      </c>
      <c r="P615" s="33" t="str">
        <f t="shared" si="290"/>
        <v>Faible activité</v>
      </c>
      <c r="Q615" s="36">
        <f t="shared" si="291"/>
        <v>1.4692857142857143</v>
      </c>
      <c r="R615" s="6">
        <f t="shared" si="292"/>
        <v>2.2028528571428572</v>
      </c>
      <c r="S615" s="6">
        <f t="shared" si="293"/>
        <v>0</v>
      </c>
      <c r="T615" s="6">
        <f t="shared" si="315"/>
        <v>0.73356714285714286</v>
      </c>
      <c r="U615" s="6">
        <f t="shared" si="294"/>
        <v>2.2028528571428572</v>
      </c>
      <c r="V615" s="6">
        <f t="shared" si="295"/>
        <v>2.5210714285714282</v>
      </c>
      <c r="W615" s="6">
        <f t="shared" si="296"/>
        <v>2.9997380952380954</v>
      </c>
      <c r="X615" s="6">
        <f t="shared" si="297"/>
        <v>0</v>
      </c>
      <c r="Y615" s="6">
        <f t="shared" si="316"/>
        <v>0.47866666666666724</v>
      </c>
      <c r="Z615" s="6">
        <f t="shared" si="298"/>
        <v>2.9997380952380954</v>
      </c>
      <c r="AA615" s="4">
        <f t="shared" si="299"/>
        <v>1</v>
      </c>
      <c r="AB615" s="44">
        <f t="shared" si="300"/>
        <v>1</v>
      </c>
      <c r="AC615" s="6">
        <f t="shared" si="301"/>
        <v>0.125</v>
      </c>
      <c r="AD615" s="4">
        <f t="shared" si="317"/>
        <v>0</v>
      </c>
      <c r="AF615" s="4">
        <f t="shared" si="302"/>
        <v>0</v>
      </c>
      <c r="AG615" s="4">
        <f t="shared" si="303"/>
        <v>-110142.64285714286</v>
      </c>
      <c r="AH615" s="4">
        <f t="shared" si="318"/>
        <v>-110142.64285714286</v>
      </c>
      <c r="AI615" s="4">
        <f t="shared" si="304"/>
        <v>410690.02857142861</v>
      </c>
      <c r="AJ615" s="4">
        <f t="shared" si="305"/>
        <v>141994.26480000018</v>
      </c>
      <c r="AK615" s="4">
        <f t="shared" si="306"/>
        <v>273849.59999999998</v>
      </c>
      <c r="AL615" s="4">
        <f t="shared" si="307"/>
        <v>42000</v>
      </c>
      <c r="AM615" s="4">
        <f t="shared" si="308"/>
        <v>8969.5249999999996</v>
      </c>
      <c r="AN615" s="4">
        <f t="shared" si="309"/>
        <v>6901.818181818182</v>
      </c>
      <c r="AO615" s="4">
        <f t="shared" si="310"/>
        <v>0</v>
      </c>
      <c r="AP615" s="4">
        <v>0</v>
      </c>
      <c r="AQ615" s="4">
        <v>0</v>
      </c>
      <c r="AR615" s="4">
        <f t="shared" si="311"/>
        <v>0</v>
      </c>
      <c r="AS615" s="4">
        <f t="shared" si="319"/>
        <v>884405.23655324697</v>
      </c>
      <c r="AT615" s="4">
        <v>0</v>
      </c>
      <c r="AU615" s="4">
        <f t="shared" si="320"/>
        <v>884405.23655324697</v>
      </c>
      <c r="AV615" s="18">
        <f t="shared" si="321"/>
        <v>1</v>
      </c>
      <c r="AW615" s="105"/>
      <c r="AX615" s="103"/>
      <c r="AY615" s="107">
        <f t="shared" si="312"/>
        <v>884405.23655324697</v>
      </c>
      <c r="AZ615" s="7"/>
      <c r="BA615" s="7"/>
      <c r="BB615" s="7"/>
      <c r="BC615" s="7"/>
      <c r="BD615" s="7"/>
      <c r="BE615" s="7"/>
      <c r="BF615" s="7"/>
    </row>
    <row r="616" spans="1:58" x14ac:dyDescent="0.25">
      <c r="A616" s="22" t="s">
        <v>595</v>
      </c>
      <c r="B616" s="23">
        <v>53</v>
      </c>
      <c r="C616" s="22" t="s">
        <v>703</v>
      </c>
      <c r="D616" s="48">
        <v>530000264</v>
      </c>
      <c r="E616" s="22" t="s">
        <v>1101</v>
      </c>
      <c r="F616" s="22" t="s">
        <v>1504</v>
      </c>
      <c r="I616" s="1" t="s">
        <v>313</v>
      </c>
      <c r="J616" s="33">
        <v>40176</v>
      </c>
      <c r="K616" s="33">
        <f t="shared" si="313"/>
        <v>30172.179775766836</v>
      </c>
      <c r="L616" s="33">
        <v>1510</v>
      </c>
      <c r="M616" s="33">
        <f t="shared" si="314"/>
        <v>1</v>
      </c>
      <c r="N616" s="32">
        <v>0</v>
      </c>
      <c r="O616" s="33" t="s">
        <v>11</v>
      </c>
      <c r="P616" s="33" t="str">
        <f t="shared" si="290"/>
        <v/>
      </c>
      <c r="Q616" s="36">
        <f t="shared" si="291"/>
        <v>2.7402380952380954</v>
      </c>
      <c r="R616" s="6">
        <f t="shared" si="292"/>
        <v>3.9484398809523809</v>
      </c>
      <c r="S616" s="6">
        <f t="shared" si="293"/>
        <v>0</v>
      </c>
      <c r="T616" s="6">
        <f t="shared" si="315"/>
        <v>1.2082017857142855</v>
      </c>
      <c r="U616" s="6">
        <f t="shared" si="294"/>
        <v>3.9484398809523809</v>
      </c>
      <c r="V616" s="6">
        <f t="shared" si="295"/>
        <v>5.3807142857142853</v>
      </c>
      <c r="W616" s="6">
        <f t="shared" si="296"/>
        <v>6.1035357142857132</v>
      </c>
      <c r="X616" s="6">
        <f t="shared" si="297"/>
        <v>0</v>
      </c>
      <c r="Y616" s="6">
        <f t="shared" si="316"/>
        <v>0.72282142857142784</v>
      </c>
      <c r="Z616" s="6">
        <f t="shared" si="298"/>
        <v>6.1035357142857132</v>
      </c>
      <c r="AA616" s="4">
        <f t="shared" si="299"/>
        <v>1</v>
      </c>
      <c r="AB616" s="44">
        <f t="shared" si="300"/>
        <v>1</v>
      </c>
      <c r="AC616" s="6">
        <f t="shared" si="301"/>
        <v>0.125</v>
      </c>
      <c r="AD616" s="4">
        <f t="shared" si="317"/>
        <v>0</v>
      </c>
      <c r="AF616" s="4">
        <f t="shared" si="302"/>
        <v>0</v>
      </c>
      <c r="AG616" s="4">
        <f t="shared" si="303"/>
        <v>0</v>
      </c>
      <c r="AH616" s="4">
        <f t="shared" si="318"/>
        <v>0</v>
      </c>
      <c r="AI616" s="4">
        <f t="shared" si="304"/>
        <v>857823.26785714272</v>
      </c>
      <c r="AJ616" s="4">
        <f t="shared" si="305"/>
        <v>214421.65180714265</v>
      </c>
      <c r="AK616" s="4">
        <f t="shared" si="306"/>
        <v>273849.59999999998</v>
      </c>
      <c r="AL616" s="4">
        <f t="shared" si="307"/>
        <v>42000</v>
      </c>
      <c r="AM616" s="4">
        <f t="shared" si="308"/>
        <v>8969.5249999999996</v>
      </c>
      <c r="AN616" s="4">
        <f t="shared" si="309"/>
        <v>17845.454545454544</v>
      </c>
      <c r="AO616" s="4">
        <f t="shared" si="310"/>
        <v>0</v>
      </c>
      <c r="AP616" s="4">
        <v>0</v>
      </c>
      <c r="AQ616" s="4">
        <v>0</v>
      </c>
      <c r="AR616" s="4">
        <f t="shared" si="311"/>
        <v>0</v>
      </c>
      <c r="AS616" s="4">
        <f t="shared" si="319"/>
        <v>1414909.4992097397</v>
      </c>
      <c r="AT616" s="4">
        <v>0</v>
      </c>
      <c r="AU616" s="4">
        <f t="shared" si="320"/>
        <v>1414909.4992097397</v>
      </c>
      <c r="AV616" s="18">
        <f t="shared" si="321"/>
        <v>1</v>
      </c>
      <c r="AW616" s="105"/>
      <c r="AX616" s="103"/>
      <c r="AY616" s="107">
        <f t="shared" si="312"/>
        <v>1414909.4992097397</v>
      </c>
      <c r="AZ616" s="7"/>
      <c r="BA616" s="7"/>
      <c r="BB616" s="7"/>
      <c r="BC616" s="7"/>
      <c r="BD616" s="7"/>
      <c r="BE616" s="7"/>
      <c r="BF616" s="7"/>
    </row>
    <row r="617" spans="1:58" x14ac:dyDescent="0.25">
      <c r="A617" s="22" t="s">
        <v>595</v>
      </c>
      <c r="B617" s="23">
        <v>53</v>
      </c>
      <c r="C617" s="22" t="s">
        <v>2133</v>
      </c>
      <c r="D617" s="48">
        <v>530031962</v>
      </c>
      <c r="E617" s="22" t="s">
        <v>2134</v>
      </c>
      <c r="F617" s="22" t="s">
        <v>1529</v>
      </c>
      <c r="I617" s="1" t="s">
        <v>312</v>
      </c>
      <c r="J617" s="33">
        <v>0</v>
      </c>
      <c r="K617" s="33">
        <f t="shared" si="313"/>
        <v>0</v>
      </c>
      <c r="L617" s="33">
        <v>0</v>
      </c>
      <c r="M617" s="33">
        <f t="shared" si="314"/>
        <v>0</v>
      </c>
      <c r="N617" s="32">
        <v>1</v>
      </c>
      <c r="O617" s="43"/>
      <c r="P617" s="33" t="str">
        <f t="shared" si="290"/>
        <v/>
      </c>
      <c r="Q617" s="36">
        <f t="shared" si="291"/>
        <v>0</v>
      </c>
      <c r="R617" s="6">
        <f t="shared" si="292"/>
        <v>0</v>
      </c>
      <c r="S617" s="6">
        <f t="shared" si="293"/>
        <v>0</v>
      </c>
      <c r="T617" s="6">
        <f t="shared" si="315"/>
        <v>0</v>
      </c>
      <c r="U617" s="6">
        <f t="shared" si="294"/>
        <v>0</v>
      </c>
      <c r="V617" s="6">
        <f t="shared" si="295"/>
        <v>0</v>
      </c>
      <c r="W617" s="6">
        <f t="shared" si="296"/>
        <v>0</v>
      </c>
      <c r="X617" s="6">
        <f t="shared" si="297"/>
        <v>0</v>
      </c>
      <c r="Y617" s="6">
        <f t="shared" si="316"/>
        <v>0</v>
      </c>
      <c r="Z617" s="6">
        <f t="shared" si="298"/>
        <v>0</v>
      </c>
      <c r="AA617" s="4">
        <f t="shared" si="299"/>
        <v>0</v>
      </c>
      <c r="AB617" s="44">
        <f t="shared" si="300"/>
        <v>0</v>
      </c>
      <c r="AC617" s="6">
        <f t="shared" si="301"/>
        <v>0</v>
      </c>
      <c r="AD617" s="4">
        <f t="shared" si="317"/>
        <v>0</v>
      </c>
      <c r="AF617" s="4">
        <f t="shared" si="302"/>
        <v>0</v>
      </c>
      <c r="AG617" s="4">
        <f t="shared" si="303"/>
        <v>0</v>
      </c>
      <c r="AH617" s="4">
        <f t="shared" si="318"/>
        <v>0</v>
      </c>
      <c r="AI617" s="4">
        <f t="shared" si="304"/>
        <v>0</v>
      </c>
      <c r="AJ617" s="4">
        <f t="shared" si="305"/>
        <v>0</v>
      </c>
      <c r="AK617" s="4">
        <f t="shared" si="306"/>
        <v>0</v>
      </c>
      <c r="AL617" s="4">
        <f t="shared" si="307"/>
        <v>0</v>
      </c>
      <c r="AM617" s="4">
        <f t="shared" si="308"/>
        <v>0</v>
      </c>
      <c r="AN617" s="4">
        <f t="shared" si="309"/>
        <v>0</v>
      </c>
      <c r="AO617" s="4">
        <f t="shared" si="310"/>
        <v>0</v>
      </c>
      <c r="AP617" s="4">
        <v>0</v>
      </c>
      <c r="AQ617" s="4">
        <v>0</v>
      </c>
      <c r="AR617" s="4">
        <f t="shared" si="311"/>
        <v>0</v>
      </c>
      <c r="AS617" s="4">
        <f t="shared" si="319"/>
        <v>0</v>
      </c>
      <c r="AT617" s="4">
        <v>0</v>
      </c>
      <c r="AU617" s="4">
        <f t="shared" si="320"/>
        <v>0</v>
      </c>
      <c r="AV617" s="18">
        <f t="shared" si="321"/>
        <v>0</v>
      </c>
      <c r="AW617" s="105"/>
      <c r="AX617" s="103"/>
      <c r="AY617" s="107">
        <f t="shared" si="312"/>
        <v>0</v>
      </c>
      <c r="AZ617" s="7"/>
      <c r="BA617" s="7"/>
      <c r="BB617" s="7"/>
      <c r="BC617" s="7"/>
      <c r="BD617" s="7"/>
      <c r="BE617" s="7"/>
      <c r="BF617" s="7"/>
    </row>
    <row r="618" spans="1:58" x14ac:dyDescent="0.25">
      <c r="A618" s="22" t="s">
        <v>595</v>
      </c>
      <c r="B618" s="23">
        <v>72</v>
      </c>
      <c r="C618" s="22" t="s">
        <v>704</v>
      </c>
      <c r="D618" s="48">
        <v>720000033</v>
      </c>
      <c r="E618" s="22" t="s">
        <v>1263</v>
      </c>
      <c r="F618" s="22" t="s">
        <v>1504</v>
      </c>
      <c r="I618" s="1" t="s">
        <v>190</v>
      </c>
      <c r="J618" s="33">
        <v>79829</v>
      </c>
      <c r="K618" s="33">
        <f t="shared" si="313"/>
        <v>59951.58650238179</v>
      </c>
      <c r="L618" s="33">
        <v>3147</v>
      </c>
      <c r="M618" s="33">
        <f t="shared" si="314"/>
        <v>1</v>
      </c>
      <c r="N618" s="32">
        <v>0</v>
      </c>
      <c r="O618" s="33" t="s">
        <v>11</v>
      </c>
      <c r="P618" s="33" t="str">
        <f t="shared" si="290"/>
        <v/>
      </c>
      <c r="Q618" s="36">
        <f t="shared" si="291"/>
        <v>5.100535714285714</v>
      </c>
      <c r="R618" s="6">
        <f t="shared" si="292"/>
        <v>7.1557493452380951</v>
      </c>
      <c r="S618" s="6">
        <f t="shared" si="293"/>
        <v>0</v>
      </c>
      <c r="T618" s="6">
        <f t="shared" si="315"/>
        <v>2.0552136309523812</v>
      </c>
      <c r="U618" s="6">
        <f t="shared" si="294"/>
        <v>7.1557493452380951</v>
      </c>
      <c r="V618" s="6">
        <f t="shared" si="295"/>
        <v>10.691383928571428</v>
      </c>
      <c r="W618" s="6">
        <f t="shared" si="296"/>
        <v>11.806107142857142</v>
      </c>
      <c r="X618" s="6">
        <f t="shared" si="297"/>
        <v>0</v>
      </c>
      <c r="Y618" s="6">
        <f t="shared" si="316"/>
        <v>1.1147232142857142</v>
      </c>
      <c r="Z618" s="6">
        <f t="shared" si="298"/>
        <v>11.806107142857142</v>
      </c>
      <c r="AA618" s="4">
        <f t="shared" si="299"/>
        <v>1.6666666666666665</v>
      </c>
      <c r="AB618" s="44">
        <f t="shared" si="300"/>
        <v>2</v>
      </c>
      <c r="AC618" s="6">
        <f t="shared" si="301"/>
        <v>0.20833333333333331</v>
      </c>
      <c r="AD618" s="4">
        <f t="shared" si="317"/>
        <v>0</v>
      </c>
      <c r="AF618" s="4">
        <f t="shared" si="302"/>
        <v>0</v>
      </c>
      <c r="AG618" s="4">
        <f t="shared" si="303"/>
        <v>0</v>
      </c>
      <c r="AH618" s="4">
        <f t="shared" si="318"/>
        <v>0</v>
      </c>
      <c r="AI618" s="4">
        <f t="shared" si="304"/>
        <v>1459201.6779761906</v>
      </c>
      <c r="AJ618" s="4">
        <f t="shared" si="305"/>
        <v>330677.51379107143</v>
      </c>
      <c r="AK618" s="4">
        <f t="shared" si="306"/>
        <v>456415.99999999994</v>
      </c>
      <c r="AL618" s="4">
        <f t="shared" si="307"/>
        <v>84000</v>
      </c>
      <c r="AM618" s="4">
        <f t="shared" si="308"/>
        <v>14949.208333333332</v>
      </c>
      <c r="AN618" s="4">
        <f t="shared" si="309"/>
        <v>37191.818181818184</v>
      </c>
      <c r="AO618" s="4">
        <f t="shared" si="310"/>
        <v>219157.07999999996</v>
      </c>
      <c r="AP618" s="4">
        <v>0</v>
      </c>
      <c r="AQ618" s="4">
        <v>0</v>
      </c>
      <c r="AR618" s="4">
        <f t="shared" si="311"/>
        <v>0</v>
      </c>
      <c r="AS618" s="4">
        <f t="shared" si="319"/>
        <v>2601593.2982824137</v>
      </c>
      <c r="AT618" s="4">
        <v>0</v>
      </c>
      <c r="AU618" s="4">
        <f t="shared" si="320"/>
        <v>2601593.2982824137</v>
      </c>
      <c r="AV618" s="18">
        <f t="shared" si="321"/>
        <v>1</v>
      </c>
      <c r="AW618" s="105"/>
      <c r="AX618" s="103"/>
      <c r="AY618" s="107">
        <f t="shared" si="312"/>
        <v>2601593.2982824137</v>
      </c>
      <c r="AZ618" s="7"/>
      <c r="BA618" s="7"/>
      <c r="BB618" s="7"/>
      <c r="BC618" s="7"/>
      <c r="BD618" s="7"/>
      <c r="BE618" s="7"/>
      <c r="BF618" s="7"/>
    </row>
    <row r="619" spans="1:58" x14ac:dyDescent="0.25">
      <c r="A619" s="22" t="s">
        <v>595</v>
      </c>
      <c r="B619" s="23">
        <v>72</v>
      </c>
      <c r="C619" s="22" t="s">
        <v>705</v>
      </c>
      <c r="D619" s="48">
        <v>720000124</v>
      </c>
      <c r="E619" s="22" t="s">
        <v>1264</v>
      </c>
      <c r="F619" s="22" t="s">
        <v>1504</v>
      </c>
      <c r="I619" s="1" t="s">
        <v>189</v>
      </c>
      <c r="J619" s="33">
        <v>8590</v>
      </c>
      <c r="K619" s="33">
        <f t="shared" si="313"/>
        <v>6451.0908072938355</v>
      </c>
      <c r="L619" s="33">
        <v>0</v>
      </c>
      <c r="M619" s="33">
        <f t="shared" si="314"/>
        <v>1</v>
      </c>
      <c r="N619" s="32">
        <v>0</v>
      </c>
      <c r="O619" s="33" t="s">
        <v>16</v>
      </c>
      <c r="P619" s="33" t="str">
        <f t="shared" si="290"/>
        <v>Faible activité</v>
      </c>
      <c r="Q619" s="36">
        <f t="shared" si="291"/>
        <v>1</v>
      </c>
      <c r="R619" s="6">
        <f t="shared" si="292"/>
        <v>0</v>
      </c>
      <c r="S619" s="6">
        <f t="shared" si="293"/>
        <v>0</v>
      </c>
      <c r="T619" s="6">
        <f t="shared" si="315"/>
        <v>0</v>
      </c>
      <c r="U619" s="6">
        <f t="shared" si="294"/>
        <v>1</v>
      </c>
      <c r="V619" s="6">
        <f t="shared" si="295"/>
        <v>1.1504464285714286</v>
      </c>
      <c r="W619" s="6">
        <f t="shared" si="296"/>
        <v>0</v>
      </c>
      <c r="X619" s="6">
        <f t="shared" si="297"/>
        <v>0</v>
      </c>
      <c r="Y619" s="6">
        <f t="shared" si="316"/>
        <v>0</v>
      </c>
      <c r="Z619" s="6">
        <f t="shared" si="298"/>
        <v>1.1504464285714286</v>
      </c>
      <c r="AA619" s="4">
        <f t="shared" si="299"/>
        <v>0</v>
      </c>
      <c r="AB619" s="44">
        <f t="shared" si="300"/>
        <v>0</v>
      </c>
      <c r="AC619" s="6">
        <f t="shared" si="301"/>
        <v>0</v>
      </c>
      <c r="AD619" s="4">
        <f t="shared" si="317"/>
        <v>0</v>
      </c>
      <c r="AF619" s="4">
        <f t="shared" si="302"/>
        <v>0</v>
      </c>
      <c r="AG619" s="4">
        <f t="shared" si="303"/>
        <v>0</v>
      </c>
      <c r="AH619" s="4">
        <f t="shared" si="318"/>
        <v>0</v>
      </c>
      <c r="AI619" s="4">
        <f t="shared" si="304"/>
        <v>0</v>
      </c>
      <c r="AJ619" s="4">
        <f t="shared" si="305"/>
        <v>0</v>
      </c>
      <c r="AK619" s="4">
        <f t="shared" si="306"/>
        <v>0</v>
      </c>
      <c r="AL619" s="4">
        <f t="shared" si="307"/>
        <v>0</v>
      </c>
      <c r="AM619" s="4">
        <f t="shared" si="308"/>
        <v>0</v>
      </c>
      <c r="AN619" s="4">
        <f t="shared" si="309"/>
        <v>0</v>
      </c>
      <c r="AO619" s="4">
        <f t="shared" si="310"/>
        <v>0</v>
      </c>
      <c r="AP619" s="4">
        <v>0</v>
      </c>
      <c r="AQ619" s="4">
        <v>0</v>
      </c>
      <c r="AR619" s="4">
        <f t="shared" si="311"/>
        <v>0</v>
      </c>
      <c r="AS619" s="4">
        <f t="shared" si="319"/>
        <v>0</v>
      </c>
      <c r="AT619" s="4">
        <v>0</v>
      </c>
      <c r="AU619" s="4">
        <f t="shared" si="320"/>
        <v>0</v>
      </c>
      <c r="AV619" s="18">
        <f t="shared" si="321"/>
        <v>0</v>
      </c>
      <c r="AW619" s="105"/>
      <c r="AX619" s="103"/>
      <c r="AY619" s="107">
        <f t="shared" si="312"/>
        <v>0</v>
      </c>
      <c r="AZ619" s="7"/>
      <c r="BA619" s="7"/>
      <c r="BB619" s="7"/>
      <c r="BC619" s="7"/>
      <c r="BD619" s="7"/>
      <c r="BE619" s="7"/>
      <c r="BF619" s="7"/>
    </row>
    <row r="620" spans="1:58" x14ac:dyDescent="0.25">
      <c r="A620" s="22" t="s">
        <v>595</v>
      </c>
      <c r="B620" s="23">
        <v>72</v>
      </c>
      <c r="C620" s="22" t="s">
        <v>2135</v>
      </c>
      <c r="D620" s="48">
        <v>720000470</v>
      </c>
      <c r="E620" s="22" t="s">
        <v>1175</v>
      </c>
      <c r="F620" s="22" t="s">
        <v>1504</v>
      </c>
      <c r="I620" s="1" t="s">
        <v>264</v>
      </c>
      <c r="J620" s="33">
        <v>0</v>
      </c>
      <c r="K620" s="33">
        <f t="shared" si="313"/>
        <v>0</v>
      </c>
      <c r="L620" s="33">
        <v>0</v>
      </c>
      <c r="M620" s="33">
        <f t="shared" si="314"/>
        <v>0</v>
      </c>
      <c r="N620" s="5">
        <v>0</v>
      </c>
      <c r="O620" s="1" t="s">
        <v>1510</v>
      </c>
      <c r="P620" s="33" t="str">
        <f t="shared" si="290"/>
        <v/>
      </c>
      <c r="Q620" s="36">
        <f t="shared" si="291"/>
        <v>0</v>
      </c>
      <c r="R620" s="6">
        <f t="shared" si="292"/>
        <v>0</v>
      </c>
      <c r="S620" s="6">
        <f t="shared" si="293"/>
        <v>0</v>
      </c>
      <c r="T620" s="6">
        <f t="shared" si="315"/>
        <v>0</v>
      </c>
      <c r="U620" s="6">
        <f t="shared" si="294"/>
        <v>0</v>
      </c>
      <c r="V620" s="6">
        <f t="shared" si="295"/>
        <v>0</v>
      </c>
      <c r="W620" s="6">
        <f t="shared" si="296"/>
        <v>0</v>
      </c>
      <c r="X620" s="6">
        <f t="shared" si="297"/>
        <v>0</v>
      </c>
      <c r="Y620" s="6">
        <f t="shared" si="316"/>
        <v>0</v>
      </c>
      <c r="Z620" s="6">
        <f t="shared" si="298"/>
        <v>0</v>
      </c>
      <c r="AA620" s="4">
        <f t="shared" si="299"/>
        <v>0</v>
      </c>
      <c r="AB620" s="44">
        <f t="shared" si="300"/>
        <v>0</v>
      </c>
      <c r="AC620" s="6">
        <f t="shared" si="301"/>
        <v>0</v>
      </c>
      <c r="AD620" s="4">
        <f t="shared" si="317"/>
        <v>0</v>
      </c>
      <c r="AF620" s="4">
        <f t="shared" si="302"/>
        <v>0</v>
      </c>
      <c r="AG620" s="4">
        <f t="shared" si="303"/>
        <v>0</v>
      </c>
      <c r="AH620" s="4">
        <f t="shared" si="318"/>
        <v>0</v>
      </c>
      <c r="AI620" s="4">
        <f t="shared" si="304"/>
        <v>0</v>
      </c>
      <c r="AJ620" s="4">
        <f t="shared" si="305"/>
        <v>0</v>
      </c>
      <c r="AK620" s="4">
        <f t="shared" si="306"/>
        <v>0</v>
      </c>
      <c r="AL620" s="4">
        <f t="shared" si="307"/>
        <v>0</v>
      </c>
      <c r="AM620" s="4">
        <f t="shared" si="308"/>
        <v>0</v>
      </c>
      <c r="AN620" s="4">
        <f t="shared" si="309"/>
        <v>0</v>
      </c>
      <c r="AO620" s="4">
        <f t="shared" si="310"/>
        <v>0</v>
      </c>
      <c r="AP620" s="4">
        <v>0</v>
      </c>
      <c r="AQ620" s="4">
        <v>0</v>
      </c>
      <c r="AR620" s="4">
        <f t="shared" si="311"/>
        <v>0</v>
      </c>
      <c r="AS620" s="4">
        <f t="shared" si="319"/>
        <v>0</v>
      </c>
      <c r="AT620" s="4">
        <v>0</v>
      </c>
      <c r="AU620" s="4">
        <f t="shared" si="320"/>
        <v>0</v>
      </c>
      <c r="AV620" s="18">
        <f t="shared" si="321"/>
        <v>0</v>
      </c>
      <c r="AW620" s="105"/>
      <c r="AX620" s="103"/>
      <c r="AY620" s="107">
        <f t="shared" si="312"/>
        <v>0</v>
      </c>
      <c r="AZ620" s="7"/>
      <c r="BA620" s="7"/>
      <c r="BB620" s="7"/>
      <c r="BC620" s="7"/>
      <c r="BD620" s="7"/>
      <c r="BE620" s="7"/>
      <c r="BF620" s="7"/>
    </row>
    <row r="621" spans="1:58" x14ac:dyDescent="0.25">
      <c r="A621" s="22" t="s">
        <v>595</v>
      </c>
      <c r="B621" s="23">
        <v>72</v>
      </c>
      <c r="C621" s="22" t="s">
        <v>2136</v>
      </c>
      <c r="D621" s="48">
        <v>720000520</v>
      </c>
      <c r="E621" s="22" t="s">
        <v>1265</v>
      </c>
      <c r="F621" s="22" t="s">
        <v>1504</v>
      </c>
      <c r="I621" s="1" t="s">
        <v>188</v>
      </c>
      <c r="J621" s="33">
        <v>7629</v>
      </c>
      <c r="K621" s="33">
        <f t="shared" si="313"/>
        <v>5729.3797169784248</v>
      </c>
      <c r="L621" s="33">
        <v>0</v>
      </c>
      <c r="M621" s="33">
        <f t="shared" si="314"/>
        <v>1</v>
      </c>
      <c r="N621" s="32">
        <v>0</v>
      </c>
      <c r="O621" s="33" t="s">
        <v>16</v>
      </c>
      <c r="P621" s="33" t="str">
        <f t="shared" si="290"/>
        <v>Faible activité</v>
      </c>
      <c r="Q621" s="36">
        <f t="shared" si="291"/>
        <v>1</v>
      </c>
      <c r="R621" s="6">
        <f t="shared" si="292"/>
        <v>0</v>
      </c>
      <c r="S621" s="6">
        <f t="shared" si="293"/>
        <v>0</v>
      </c>
      <c r="T621" s="6">
        <f t="shared" si="315"/>
        <v>0</v>
      </c>
      <c r="U621" s="6">
        <f t="shared" si="294"/>
        <v>1</v>
      </c>
      <c r="V621" s="6">
        <f t="shared" si="295"/>
        <v>1.0217410714285715</v>
      </c>
      <c r="W621" s="6">
        <f t="shared" si="296"/>
        <v>0</v>
      </c>
      <c r="X621" s="6">
        <f t="shared" si="297"/>
        <v>0</v>
      </c>
      <c r="Y621" s="6">
        <f t="shared" si="316"/>
        <v>0</v>
      </c>
      <c r="Z621" s="6">
        <f t="shared" si="298"/>
        <v>1.0217410714285715</v>
      </c>
      <c r="AA621" s="4">
        <f t="shared" si="299"/>
        <v>0</v>
      </c>
      <c r="AB621" s="44">
        <f t="shared" si="300"/>
        <v>0</v>
      </c>
      <c r="AC621" s="6">
        <f t="shared" si="301"/>
        <v>0</v>
      </c>
      <c r="AD621" s="4">
        <f t="shared" si="317"/>
        <v>0</v>
      </c>
      <c r="AF621" s="4">
        <f t="shared" si="302"/>
        <v>0</v>
      </c>
      <c r="AG621" s="4">
        <f t="shared" si="303"/>
        <v>0</v>
      </c>
      <c r="AH621" s="4">
        <f t="shared" si="318"/>
        <v>0</v>
      </c>
      <c r="AI621" s="4">
        <f t="shared" si="304"/>
        <v>0</v>
      </c>
      <c r="AJ621" s="4">
        <f t="shared" si="305"/>
        <v>0</v>
      </c>
      <c r="AK621" s="4">
        <f t="shared" si="306"/>
        <v>0</v>
      </c>
      <c r="AL621" s="4">
        <f t="shared" si="307"/>
        <v>0</v>
      </c>
      <c r="AM621" s="4">
        <f t="shared" si="308"/>
        <v>0</v>
      </c>
      <c r="AN621" s="4">
        <f t="shared" si="309"/>
        <v>0</v>
      </c>
      <c r="AO621" s="4">
        <f t="shared" si="310"/>
        <v>0</v>
      </c>
      <c r="AP621" s="4">
        <v>0</v>
      </c>
      <c r="AQ621" s="4">
        <v>0</v>
      </c>
      <c r="AR621" s="4">
        <f t="shared" si="311"/>
        <v>0</v>
      </c>
      <c r="AS621" s="4">
        <f t="shared" si="319"/>
        <v>0</v>
      </c>
      <c r="AT621" s="4">
        <v>0</v>
      </c>
      <c r="AU621" s="4">
        <f t="shared" si="320"/>
        <v>0</v>
      </c>
      <c r="AV621" s="18">
        <f t="shared" si="321"/>
        <v>0</v>
      </c>
      <c r="AW621" s="105"/>
      <c r="AX621" s="103"/>
      <c r="AY621" s="107">
        <f t="shared" si="312"/>
        <v>0</v>
      </c>
      <c r="AZ621" s="7"/>
      <c r="BA621" s="7"/>
      <c r="BB621" s="7"/>
      <c r="BC621" s="7"/>
      <c r="BD621" s="7"/>
      <c r="BE621" s="7"/>
      <c r="BF621" s="7"/>
    </row>
    <row r="622" spans="1:58" x14ac:dyDescent="0.25">
      <c r="A622" s="22" t="s">
        <v>595</v>
      </c>
      <c r="B622" s="23">
        <v>72</v>
      </c>
      <c r="C622" s="22" t="s">
        <v>706</v>
      </c>
      <c r="D622" s="48">
        <v>720001437</v>
      </c>
      <c r="E622" s="22" t="s">
        <v>1267</v>
      </c>
      <c r="F622" s="22" t="s">
        <v>1504</v>
      </c>
      <c r="I622" s="1" t="s">
        <v>186</v>
      </c>
      <c r="J622" s="33">
        <v>13877</v>
      </c>
      <c r="K622" s="33">
        <f t="shared" si="313"/>
        <v>10421.628304169564</v>
      </c>
      <c r="L622" s="33">
        <v>0</v>
      </c>
      <c r="M622" s="33">
        <f t="shared" si="314"/>
        <v>1</v>
      </c>
      <c r="N622" s="32">
        <v>0</v>
      </c>
      <c r="O622" s="33" t="s">
        <v>16</v>
      </c>
      <c r="P622" s="33" t="str">
        <f t="shared" si="290"/>
        <v/>
      </c>
      <c r="Q622" s="36">
        <f t="shared" si="291"/>
        <v>1.1748214285714287</v>
      </c>
      <c r="R622" s="6">
        <f t="shared" si="292"/>
        <v>0</v>
      </c>
      <c r="S622" s="6">
        <f t="shared" si="293"/>
        <v>0</v>
      </c>
      <c r="T622" s="6">
        <f t="shared" si="315"/>
        <v>0</v>
      </c>
      <c r="U622" s="6">
        <f t="shared" si="294"/>
        <v>1.1748214285714287</v>
      </c>
      <c r="V622" s="6">
        <f t="shared" si="295"/>
        <v>1.8585267857142858</v>
      </c>
      <c r="W622" s="6">
        <f t="shared" si="296"/>
        <v>0</v>
      </c>
      <c r="X622" s="6">
        <f t="shared" si="297"/>
        <v>0</v>
      </c>
      <c r="Y622" s="6">
        <f t="shared" si="316"/>
        <v>0</v>
      </c>
      <c r="Z622" s="6">
        <f t="shared" si="298"/>
        <v>1.8585267857142858</v>
      </c>
      <c r="AA622" s="4">
        <f t="shared" si="299"/>
        <v>0</v>
      </c>
      <c r="AB622" s="44">
        <f t="shared" si="300"/>
        <v>0</v>
      </c>
      <c r="AC622" s="6">
        <f t="shared" si="301"/>
        <v>0</v>
      </c>
      <c r="AD622" s="4">
        <f t="shared" si="317"/>
        <v>0</v>
      </c>
      <c r="AF622" s="4">
        <f t="shared" si="302"/>
        <v>0</v>
      </c>
      <c r="AG622" s="4">
        <f t="shared" si="303"/>
        <v>0</v>
      </c>
      <c r="AH622" s="4">
        <f t="shared" si="318"/>
        <v>0</v>
      </c>
      <c r="AI622" s="4">
        <f t="shared" si="304"/>
        <v>0</v>
      </c>
      <c r="AJ622" s="4">
        <f t="shared" si="305"/>
        <v>0</v>
      </c>
      <c r="AK622" s="4">
        <f t="shared" si="306"/>
        <v>0</v>
      </c>
      <c r="AL622" s="4">
        <f t="shared" si="307"/>
        <v>0</v>
      </c>
      <c r="AM622" s="4">
        <f t="shared" si="308"/>
        <v>0</v>
      </c>
      <c r="AN622" s="4">
        <f t="shared" si="309"/>
        <v>0</v>
      </c>
      <c r="AO622" s="4">
        <f t="shared" si="310"/>
        <v>0</v>
      </c>
      <c r="AP622" s="4">
        <v>0</v>
      </c>
      <c r="AQ622" s="4">
        <v>0</v>
      </c>
      <c r="AR622" s="4">
        <f t="shared" si="311"/>
        <v>0</v>
      </c>
      <c r="AS622" s="4">
        <f t="shared" si="319"/>
        <v>0</v>
      </c>
      <c r="AT622" s="4">
        <v>0</v>
      </c>
      <c r="AU622" s="4">
        <f t="shared" si="320"/>
        <v>0</v>
      </c>
      <c r="AV622" s="18">
        <f t="shared" si="321"/>
        <v>0</v>
      </c>
      <c r="AW622" s="105"/>
      <c r="AX622" s="103"/>
      <c r="AY622" s="107">
        <f t="shared" si="312"/>
        <v>0</v>
      </c>
      <c r="AZ622" s="7"/>
      <c r="BA622" s="7"/>
      <c r="BB622" s="7"/>
      <c r="BC622" s="7"/>
      <c r="BD622" s="7"/>
      <c r="BE622" s="7"/>
      <c r="BF622" s="7"/>
    </row>
    <row r="623" spans="1:58" x14ac:dyDescent="0.25">
      <c r="A623" s="22" t="s">
        <v>595</v>
      </c>
      <c r="B623" s="23">
        <v>72</v>
      </c>
      <c r="C623" s="22" t="s">
        <v>707</v>
      </c>
      <c r="D623" s="48">
        <v>720016179</v>
      </c>
      <c r="E623" s="22" t="s">
        <v>1268</v>
      </c>
      <c r="F623" s="22" t="s">
        <v>1504</v>
      </c>
      <c r="I623" s="1" t="s">
        <v>185</v>
      </c>
      <c r="J623" s="33">
        <v>23731</v>
      </c>
      <c r="K623" s="33">
        <f t="shared" si="313"/>
        <v>17821.983230254948</v>
      </c>
      <c r="L623" s="33">
        <v>624</v>
      </c>
      <c r="M623" s="33">
        <f t="shared" si="314"/>
        <v>1</v>
      </c>
      <c r="N623" s="32">
        <v>0</v>
      </c>
      <c r="O623" s="33" t="s">
        <v>11</v>
      </c>
      <c r="P623" s="33" t="str">
        <f t="shared" si="290"/>
        <v/>
      </c>
      <c r="Q623" s="36">
        <f t="shared" si="291"/>
        <v>1.7613690476190478</v>
      </c>
      <c r="R623" s="6">
        <f t="shared" si="292"/>
        <v>2.5320415476190474</v>
      </c>
      <c r="S623" s="6">
        <f t="shared" si="293"/>
        <v>0</v>
      </c>
      <c r="T623" s="6">
        <f t="shared" si="315"/>
        <v>0.77067249999999965</v>
      </c>
      <c r="U623" s="6">
        <f t="shared" si="294"/>
        <v>2.5320415476190474</v>
      </c>
      <c r="V623" s="6">
        <f t="shared" si="295"/>
        <v>3.1782589285714287</v>
      </c>
      <c r="W623" s="6">
        <f t="shared" si="296"/>
        <v>3.5844583333333331</v>
      </c>
      <c r="X623" s="6">
        <f t="shared" si="297"/>
        <v>0</v>
      </c>
      <c r="Y623" s="6">
        <f t="shared" si="316"/>
        <v>0.40619940476190441</v>
      </c>
      <c r="Z623" s="6">
        <f t="shared" si="298"/>
        <v>3.5844583333333331</v>
      </c>
      <c r="AA623" s="4">
        <f t="shared" si="299"/>
        <v>1</v>
      </c>
      <c r="AB623" s="44">
        <f t="shared" si="300"/>
        <v>1</v>
      </c>
      <c r="AC623" s="6">
        <f t="shared" si="301"/>
        <v>0.125</v>
      </c>
      <c r="AD623" s="4">
        <f t="shared" si="317"/>
        <v>0</v>
      </c>
      <c r="AF623" s="4">
        <f t="shared" si="302"/>
        <v>0</v>
      </c>
      <c r="AG623" s="4">
        <f t="shared" si="303"/>
        <v>0</v>
      </c>
      <c r="AH623" s="4">
        <f t="shared" si="318"/>
        <v>0</v>
      </c>
      <c r="AI623" s="4">
        <f t="shared" si="304"/>
        <v>547177.47499999974</v>
      </c>
      <c r="AJ623" s="4">
        <f t="shared" si="305"/>
        <v>120497.18490535705</v>
      </c>
      <c r="AK623" s="4">
        <f t="shared" si="306"/>
        <v>273849.59999999998</v>
      </c>
      <c r="AL623" s="4">
        <f t="shared" si="307"/>
        <v>42000</v>
      </c>
      <c r="AM623" s="4">
        <f t="shared" si="308"/>
        <v>8969.5249999999996</v>
      </c>
      <c r="AN623" s="4">
        <f t="shared" si="309"/>
        <v>7374.545454545455</v>
      </c>
      <c r="AO623" s="4">
        <f t="shared" si="310"/>
        <v>0</v>
      </c>
      <c r="AP623" s="4">
        <v>0</v>
      </c>
      <c r="AQ623" s="4">
        <v>0</v>
      </c>
      <c r="AR623" s="4">
        <f t="shared" si="311"/>
        <v>0</v>
      </c>
      <c r="AS623" s="4">
        <f t="shared" si="319"/>
        <v>999868.33035990223</v>
      </c>
      <c r="AT623" s="4">
        <v>0</v>
      </c>
      <c r="AU623" s="4">
        <f t="shared" si="320"/>
        <v>999868.33035990223</v>
      </c>
      <c r="AV623" s="18">
        <f t="shared" si="321"/>
        <v>1</v>
      </c>
      <c r="AW623" s="105"/>
      <c r="AX623" s="103"/>
      <c r="AY623" s="107">
        <f t="shared" si="312"/>
        <v>999868.33035990223</v>
      </c>
      <c r="AZ623" s="7"/>
      <c r="BA623" s="7"/>
      <c r="BB623" s="7"/>
      <c r="BC623" s="7"/>
      <c r="BD623" s="7"/>
      <c r="BE623" s="7"/>
      <c r="BF623" s="7"/>
    </row>
    <row r="624" spans="1:58" x14ac:dyDescent="0.25">
      <c r="A624" s="22" t="s">
        <v>595</v>
      </c>
      <c r="B624" s="23">
        <v>72</v>
      </c>
      <c r="C624" s="22" t="s">
        <v>2137</v>
      </c>
      <c r="D624" s="48">
        <v>720017748</v>
      </c>
      <c r="E624" s="22" t="s">
        <v>2138</v>
      </c>
      <c r="F624" s="22" t="s">
        <v>1529</v>
      </c>
      <c r="I624" s="1" t="s">
        <v>187</v>
      </c>
      <c r="J624" s="33">
        <v>0</v>
      </c>
      <c r="K624" s="33">
        <f t="shared" si="313"/>
        <v>0</v>
      </c>
      <c r="L624" s="33">
        <v>0</v>
      </c>
      <c r="M624" s="33">
        <f t="shared" si="314"/>
        <v>0</v>
      </c>
      <c r="N624" s="32">
        <v>1</v>
      </c>
      <c r="O624" s="43"/>
      <c r="P624" s="33" t="str">
        <f t="shared" si="290"/>
        <v/>
      </c>
      <c r="Q624" s="36">
        <f t="shared" si="291"/>
        <v>0</v>
      </c>
      <c r="R624" s="6">
        <f t="shared" si="292"/>
        <v>0</v>
      </c>
      <c r="S624" s="6">
        <f t="shared" si="293"/>
        <v>0</v>
      </c>
      <c r="T624" s="6">
        <f t="shared" si="315"/>
        <v>0</v>
      </c>
      <c r="U624" s="6">
        <f t="shared" si="294"/>
        <v>0</v>
      </c>
      <c r="V624" s="6">
        <f t="shared" si="295"/>
        <v>0</v>
      </c>
      <c r="W624" s="6">
        <f t="shared" si="296"/>
        <v>0</v>
      </c>
      <c r="X624" s="6">
        <f t="shared" si="297"/>
        <v>0</v>
      </c>
      <c r="Y624" s="6">
        <f t="shared" si="316"/>
        <v>0</v>
      </c>
      <c r="Z624" s="6">
        <f t="shared" si="298"/>
        <v>0</v>
      </c>
      <c r="AA624" s="4">
        <f t="shared" si="299"/>
        <v>0</v>
      </c>
      <c r="AB624" s="44">
        <f t="shared" si="300"/>
        <v>0</v>
      </c>
      <c r="AC624" s="6">
        <f t="shared" si="301"/>
        <v>0</v>
      </c>
      <c r="AD624" s="4">
        <f t="shared" si="317"/>
        <v>0</v>
      </c>
      <c r="AF624" s="4">
        <f t="shared" si="302"/>
        <v>0</v>
      </c>
      <c r="AG624" s="4">
        <f t="shared" si="303"/>
        <v>0</v>
      </c>
      <c r="AH624" s="4">
        <f t="shared" si="318"/>
        <v>0</v>
      </c>
      <c r="AI624" s="4">
        <f t="shared" si="304"/>
        <v>0</v>
      </c>
      <c r="AJ624" s="4">
        <f t="shared" si="305"/>
        <v>0</v>
      </c>
      <c r="AK624" s="4">
        <f t="shared" si="306"/>
        <v>0</v>
      </c>
      <c r="AL624" s="4">
        <f t="shared" si="307"/>
        <v>0</v>
      </c>
      <c r="AM624" s="4">
        <f t="shared" si="308"/>
        <v>0</v>
      </c>
      <c r="AN624" s="4">
        <f t="shared" si="309"/>
        <v>0</v>
      </c>
      <c r="AO624" s="4">
        <f t="shared" si="310"/>
        <v>0</v>
      </c>
      <c r="AP624" s="4">
        <v>0</v>
      </c>
      <c r="AQ624" s="4">
        <v>0</v>
      </c>
      <c r="AR624" s="4">
        <f t="shared" si="311"/>
        <v>0</v>
      </c>
      <c r="AS624" s="4">
        <f t="shared" si="319"/>
        <v>0</v>
      </c>
      <c r="AT624" s="4">
        <v>0</v>
      </c>
      <c r="AU624" s="4">
        <f t="shared" si="320"/>
        <v>0</v>
      </c>
      <c r="AV624" s="18">
        <f t="shared" si="321"/>
        <v>0</v>
      </c>
      <c r="AW624" s="105"/>
      <c r="AX624" s="103"/>
      <c r="AY624" s="107">
        <f t="shared" si="312"/>
        <v>0</v>
      </c>
      <c r="AZ624" s="7"/>
      <c r="BA624" s="7"/>
      <c r="BB624" s="7"/>
      <c r="BC624" s="7"/>
      <c r="BD624" s="7"/>
      <c r="BE624" s="7"/>
      <c r="BF624" s="7"/>
    </row>
    <row r="625" spans="1:58" x14ac:dyDescent="0.25">
      <c r="A625" s="22" t="s">
        <v>595</v>
      </c>
      <c r="B625" s="23">
        <v>85</v>
      </c>
      <c r="C625" s="22" t="s">
        <v>2139</v>
      </c>
      <c r="D625" s="48">
        <v>850000118</v>
      </c>
      <c r="E625" s="22" t="s">
        <v>2140</v>
      </c>
      <c r="F625" s="22" t="s">
        <v>1529</v>
      </c>
      <c r="I625" s="1" t="s">
        <v>91</v>
      </c>
      <c r="J625" s="33">
        <v>0</v>
      </c>
      <c r="K625" s="33">
        <f t="shared" si="313"/>
        <v>0</v>
      </c>
      <c r="L625" s="33">
        <v>0</v>
      </c>
      <c r="M625" s="33">
        <f t="shared" si="314"/>
        <v>0</v>
      </c>
      <c r="N625" s="32">
        <v>1</v>
      </c>
      <c r="O625" s="43"/>
      <c r="P625" s="33" t="str">
        <f t="shared" si="290"/>
        <v/>
      </c>
      <c r="Q625" s="36">
        <f t="shared" si="291"/>
        <v>0</v>
      </c>
      <c r="R625" s="6">
        <f t="shared" si="292"/>
        <v>0</v>
      </c>
      <c r="S625" s="6">
        <f t="shared" si="293"/>
        <v>0</v>
      </c>
      <c r="T625" s="6">
        <f t="shared" si="315"/>
        <v>0</v>
      </c>
      <c r="U625" s="6">
        <f t="shared" si="294"/>
        <v>0</v>
      </c>
      <c r="V625" s="6">
        <f t="shared" si="295"/>
        <v>0</v>
      </c>
      <c r="W625" s="6">
        <f t="shared" si="296"/>
        <v>0</v>
      </c>
      <c r="X625" s="6">
        <f t="shared" si="297"/>
        <v>0</v>
      </c>
      <c r="Y625" s="6">
        <f t="shared" si="316"/>
        <v>0</v>
      </c>
      <c r="Z625" s="6">
        <f t="shared" si="298"/>
        <v>0</v>
      </c>
      <c r="AA625" s="4">
        <f t="shared" si="299"/>
        <v>0</v>
      </c>
      <c r="AB625" s="44">
        <f t="shared" si="300"/>
        <v>0</v>
      </c>
      <c r="AC625" s="6">
        <f t="shared" si="301"/>
        <v>0</v>
      </c>
      <c r="AD625" s="4">
        <f t="shared" si="317"/>
        <v>0</v>
      </c>
      <c r="AF625" s="4">
        <f t="shared" si="302"/>
        <v>0</v>
      </c>
      <c r="AG625" s="4">
        <f t="shared" si="303"/>
        <v>0</v>
      </c>
      <c r="AH625" s="4">
        <f t="shared" si="318"/>
        <v>0</v>
      </c>
      <c r="AI625" s="4">
        <f t="shared" si="304"/>
        <v>0</v>
      </c>
      <c r="AJ625" s="4">
        <f t="shared" si="305"/>
        <v>0</v>
      </c>
      <c r="AK625" s="4">
        <f t="shared" si="306"/>
        <v>0</v>
      </c>
      <c r="AL625" s="4">
        <f t="shared" si="307"/>
        <v>0</v>
      </c>
      <c r="AM625" s="4">
        <f t="shared" si="308"/>
        <v>0</v>
      </c>
      <c r="AN625" s="4">
        <f t="shared" si="309"/>
        <v>0</v>
      </c>
      <c r="AO625" s="4">
        <f t="shared" si="310"/>
        <v>0</v>
      </c>
      <c r="AP625" s="4">
        <v>0</v>
      </c>
      <c r="AQ625" s="4">
        <v>0</v>
      </c>
      <c r="AR625" s="4">
        <f t="shared" si="311"/>
        <v>0</v>
      </c>
      <c r="AS625" s="4">
        <f t="shared" si="319"/>
        <v>0</v>
      </c>
      <c r="AT625" s="4">
        <v>0</v>
      </c>
      <c r="AU625" s="4">
        <f t="shared" si="320"/>
        <v>0</v>
      </c>
      <c r="AV625" s="18">
        <f t="shared" si="321"/>
        <v>0</v>
      </c>
      <c r="AW625" s="105"/>
      <c r="AX625" s="103"/>
      <c r="AY625" s="107">
        <f t="shared" si="312"/>
        <v>0</v>
      </c>
      <c r="AZ625" s="7"/>
      <c r="BA625" s="7"/>
      <c r="BB625" s="7"/>
      <c r="BC625" s="7"/>
      <c r="BD625" s="7"/>
      <c r="BE625" s="7"/>
      <c r="BF625" s="7"/>
    </row>
    <row r="626" spans="1:58" x14ac:dyDescent="0.25">
      <c r="A626" s="22" t="s">
        <v>595</v>
      </c>
      <c r="B626" s="23">
        <v>85</v>
      </c>
      <c r="C626" s="22" t="s">
        <v>2141</v>
      </c>
      <c r="D626" s="48">
        <v>850000142</v>
      </c>
      <c r="E626" s="22" t="s">
        <v>1388</v>
      </c>
      <c r="F626" s="22" t="s">
        <v>1504</v>
      </c>
      <c r="I626" s="1" t="s">
        <v>95</v>
      </c>
      <c r="J626" s="33">
        <v>44040</v>
      </c>
      <c r="K626" s="33">
        <f t="shared" si="313"/>
        <v>33074.044138908095</v>
      </c>
      <c r="L626" s="33">
        <v>2666</v>
      </c>
      <c r="M626" s="33">
        <f t="shared" si="314"/>
        <v>1</v>
      </c>
      <c r="N626" s="32">
        <v>0</v>
      </c>
      <c r="O626" s="33" t="s">
        <v>11</v>
      </c>
      <c r="P626" s="33" t="str">
        <f t="shared" si="290"/>
        <v/>
      </c>
      <c r="Q626" s="36">
        <f t="shared" si="291"/>
        <v>2.9702380952380958</v>
      </c>
      <c r="R626" s="6">
        <f t="shared" si="292"/>
        <v>4.676000119047619</v>
      </c>
      <c r="S626" s="6">
        <f t="shared" si="293"/>
        <v>0</v>
      </c>
      <c r="T626" s="6">
        <f t="shared" si="315"/>
        <v>1.7057620238095232</v>
      </c>
      <c r="U626" s="6">
        <f t="shared" si="294"/>
        <v>4.676000119047619</v>
      </c>
      <c r="V626" s="6">
        <f t="shared" si="295"/>
        <v>5.8982142857142854</v>
      </c>
      <c r="W626" s="6">
        <f t="shared" si="296"/>
        <v>7.4006547619047618</v>
      </c>
      <c r="X626" s="6">
        <f t="shared" si="297"/>
        <v>0</v>
      </c>
      <c r="Y626" s="6">
        <f t="shared" si="316"/>
        <v>1.5024404761904764</v>
      </c>
      <c r="Z626" s="6">
        <f t="shared" si="298"/>
        <v>7.4006547619047618</v>
      </c>
      <c r="AA626" s="4">
        <f t="shared" si="299"/>
        <v>1.6666666666666665</v>
      </c>
      <c r="AB626" s="44">
        <f t="shared" si="300"/>
        <v>2</v>
      </c>
      <c r="AC626" s="6">
        <f t="shared" si="301"/>
        <v>0.20833333333333331</v>
      </c>
      <c r="AD626" s="4">
        <f t="shared" si="317"/>
        <v>0</v>
      </c>
      <c r="AF626" s="4">
        <f t="shared" si="302"/>
        <v>0</v>
      </c>
      <c r="AG626" s="4">
        <f t="shared" si="303"/>
        <v>0</v>
      </c>
      <c r="AH626" s="4">
        <f t="shared" si="318"/>
        <v>0</v>
      </c>
      <c r="AI626" s="4">
        <f t="shared" si="304"/>
        <v>1211091.0369047616</v>
      </c>
      <c r="AJ626" s="4">
        <f t="shared" si="305"/>
        <v>445692.0560357144</v>
      </c>
      <c r="AK626" s="4">
        <f t="shared" si="306"/>
        <v>456415.99999999994</v>
      </c>
      <c r="AL626" s="4">
        <f t="shared" si="307"/>
        <v>84000</v>
      </c>
      <c r="AM626" s="4">
        <f t="shared" si="308"/>
        <v>14949.208333333332</v>
      </c>
      <c r="AN626" s="4">
        <f t="shared" si="309"/>
        <v>31507.272727272728</v>
      </c>
      <c r="AO626" s="4">
        <f t="shared" si="310"/>
        <v>185660.23999999996</v>
      </c>
      <c r="AP626" s="4">
        <v>0</v>
      </c>
      <c r="AQ626" s="4">
        <v>0</v>
      </c>
      <c r="AR626" s="4">
        <f t="shared" si="311"/>
        <v>0</v>
      </c>
      <c r="AS626" s="4">
        <f t="shared" si="319"/>
        <v>2429315.814001082</v>
      </c>
      <c r="AT626" s="4">
        <v>0</v>
      </c>
      <c r="AU626" s="4">
        <f t="shared" si="320"/>
        <v>2429315.814001082</v>
      </c>
      <c r="AV626" s="18">
        <f t="shared" si="321"/>
        <v>1</v>
      </c>
      <c r="AW626" s="105"/>
      <c r="AX626" s="103"/>
      <c r="AY626" s="107">
        <f t="shared" si="312"/>
        <v>2429315.814001082</v>
      </c>
      <c r="AZ626" s="7"/>
      <c r="BA626" s="7"/>
      <c r="BB626" s="7"/>
      <c r="BC626" s="7"/>
      <c r="BD626" s="7"/>
      <c r="BE626" s="7"/>
      <c r="BF626" s="7"/>
    </row>
    <row r="627" spans="1:58" x14ac:dyDescent="0.25">
      <c r="A627" s="22" t="s">
        <v>595</v>
      </c>
      <c r="B627" s="23">
        <v>85</v>
      </c>
      <c r="C627" s="22" t="s">
        <v>2142</v>
      </c>
      <c r="D627" s="48">
        <v>850000175</v>
      </c>
      <c r="E627" s="22" t="s">
        <v>1394</v>
      </c>
      <c r="F627" s="22" t="s">
        <v>1504</v>
      </c>
      <c r="I627" s="1" t="s">
        <v>92</v>
      </c>
      <c r="J627" s="33">
        <v>24934</v>
      </c>
      <c r="K627" s="33">
        <f t="shared" si="313"/>
        <v>18725.436343313679</v>
      </c>
      <c r="L627" s="33">
        <v>1106</v>
      </c>
      <c r="M627" s="33">
        <f t="shared" si="314"/>
        <v>1</v>
      </c>
      <c r="N627" s="32">
        <v>0</v>
      </c>
      <c r="O627" s="33" t="s">
        <v>11</v>
      </c>
      <c r="P627" s="33" t="str">
        <f t="shared" si="290"/>
        <v/>
      </c>
      <c r="Q627" s="36">
        <f t="shared" si="291"/>
        <v>1.8329761904761905</v>
      </c>
      <c r="R627" s="6">
        <f t="shared" si="292"/>
        <v>2.8094084523809522</v>
      </c>
      <c r="S627" s="6">
        <f t="shared" si="293"/>
        <v>0</v>
      </c>
      <c r="T627" s="6">
        <f t="shared" si="315"/>
        <v>0.97643226190476162</v>
      </c>
      <c r="U627" s="6">
        <f t="shared" si="294"/>
        <v>2.8094084523809522</v>
      </c>
      <c r="V627" s="6">
        <f t="shared" si="295"/>
        <v>3.339375</v>
      </c>
      <c r="W627" s="6">
        <f t="shared" si="296"/>
        <v>4.0791428571428572</v>
      </c>
      <c r="X627" s="6">
        <f t="shared" si="297"/>
        <v>0</v>
      </c>
      <c r="Y627" s="6">
        <f t="shared" si="316"/>
        <v>0.7397678571428572</v>
      </c>
      <c r="Z627" s="6">
        <f t="shared" si="298"/>
        <v>4.0791428571428572</v>
      </c>
      <c r="AA627" s="4">
        <f t="shared" si="299"/>
        <v>1</v>
      </c>
      <c r="AB627" s="44">
        <f t="shared" si="300"/>
        <v>1</v>
      </c>
      <c r="AC627" s="6">
        <f t="shared" si="301"/>
        <v>0.125</v>
      </c>
      <c r="AD627" s="4">
        <f t="shared" si="317"/>
        <v>0</v>
      </c>
      <c r="AF627" s="4">
        <f t="shared" si="302"/>
        <v>0</v>
      </c>
      <c r="AG627" s="4">
        <f t="shared" si="303"/>
        <v>0</v>
      </c>
      <c r="AH627" s="4">
        <f t="shared" si="318"/>
        <v>0</v>
      </c>
      <c r="AI627" s="4">
        <f t="shared" si="304"/>
        <v>693266.90595238074</v>
      </c>
      <c r="AJ627" s="4">
        <f t="shared" si="305"/>
        <v>219448.73188928576</v>
      </c>
      <c r="AK627" s="4">
        <f t="shared" si="306"/>
        <v>273849.59999999998</v>
      </c>
      <c r="AL627" s="4">
        <f t="shared" si="307"/>
        <v>42000</v>
      </c>
      <c r="AM627" s="4">
        <f t="shared" si="308"/>
        <v>8969.5249999999996</v>
      </c>
      <c r="AN627" s="4">
        <f t="shared" si="309"/>
        <v>13070.909090909092</v>
      </c>
      <c r="AO627" s="4">
        <f t="shared" si="310"/>
        <v>0</v>
      </c>
      <c r="AP627" s="4">
        <v>0</v>
      </c>
      <c r="AQ627" s="4">
        <v>0</v>
      </c>
      <c r="AR627" s="4">
        <f t="shared" si="311"/>
        <v>0</v>
      </c>
      <c r="AS627" s="4">
        <f t="shared" si="319"/>
        <v>1250605.6719325755</v>
      </c>
      <c r="AT627" s="4">
        <v>0</v>
      </c>
      <c r="AU627" s="4">
        <f t="shared" si="320"/>
        <v>1250605.6719325755</v>
      </c>
      <c r="AV627" s="18">
        <f t="shared" si="321"/>
        <v>1</v>
      </c>
      <c r="AW627" s="105"/>
      <c r="AX627" s="103"/>
      <c r="AY627" s="107">
        <f t="shared" si="312"/>
        <v>1250605.6719325755</v>
      </c>
      <c r="AZ627" s="7"/>
      <c r="BA627" s="7"/>
      <c r="BB627" s="7"/>
      <c r="BC627" s="7"/>
      <c r="BD627" s="7"/>
      <c r="BE627" s="7"/>
      <c r="BF627" s="7"/>
    </row>
    <row r="628" spans="1:58" x14ac:dyDescent="0.25">
      <c r="A628" s="22" t="s">
        <v>595</v>
      </c>
      <c r="B628" s="23">
        <v>85</v>
      </c>
      <c r="C628" s="22" t="s">
        <v>2143</v>
      </c>
      <c r="D628" s="48">
        <v>850000209</v>
      </c>
      <c r="E628" s="22" t="s">
        <v>1388</v>
      </c>
      <c r="F628" s="22" t="s">
        <v>1504</v>
      </c>
      <c r="I628" s="1" t="s">
        <v>95</v>
      </c>
      <c r="J628" s="33">
        <v>13176</v>
      </c>
      <c r="K628" s="33">
        <f t="shared" si="313"/>
        <v>9895.1772382891231</v>
      </c>
      <c r="L628" s="33">
        <v>454</v>
      </c>
      <c r="M628" s="33">
        <f t="shared" si="314"/>
        <v>1</v>
      </c>
      <c r="N628" s="32">
        <v>0</v>
      </c>
      <c r="O628" s="33" t="s">
        <v>11</v>
      </c>
      <c r="P628" s="33" t="str">
        <f t="shared" si="290"/>
        <v>Faible activité</v>
      </c>
      <c r="Q628" s="36">
        <f t="shared" si="291"/>
        <v>1.1330952380952379</v>
      </c>
      <c r="R628" s="6">
        <f t="shared" si="292"/>
        <v>2</v>
      </c>
      <c r="S628" s="6">
        <f t="shared" si="293"/>
        <v>0</v>
      </c>
      <c r="T628" s="6">
        <f t="shared" si="315"/>
        <v>0.86690476190476207</v>
      </c>
      <c r="U628" s="6">
        <f t="shared" si="294"/>
        <v>2</v>
      </c>
      <c r="V628" s="6">
        <f t="shared" si="295"/>
        <v>1.764642857142857</v>
      </c>
      <c r="W628" s="6">
        <f t="shared" si="296"/>
        <v>2.2642500000000001</v>
      </c>
      <c r="X628" s="6">
        <f t="shared" si="297"/>
        <v>0</v>
      </c>
      <c r="Y628" s="6">
        <f t="shared" si="316"/>
        <v>0.49960714285714314</v>
      </c>
      <c r="Z628" s="6">
        <f t="shared" si="298"/>
        <v>2.2642500000000001</v>
      </c>
      <c r="AA628" s="4">
        <f t="shared" si="299"/>
        <v>1</v>
      </c>
      <c r="AB628" s="44">
        <f t="shared" si="300"/>
        <v>1</v>
      </c>
      <c r="AC628" s="6">
        <f t="shared" si="301"/>
        <v>0.125</v>
      </c>
      <c r="AD628" s="4">
        <f t="shared" si="317"/>
        <v>0</v>
      </c>
      <c r="AF628" s="4">
        <f t="shared" si="302"/>
        <v>0</v>
      </c>
      <c r="AG628" s="4">
        <f t="shared" si="303"/>
        <v>-100000</v>
      </c>
      <c r="AH628" s="4">
        <f t="shared" si="318"/>
        <v>-100000</v>
      </c>
      <c r="AI628" s="4">
        <f t="shared" si="304"/>
        <v>515502.38095238106</v>
      </c>
      <c r="AJ628" s="4">
        <f t="shared" si="305"/>
        <v>148206.16073571439</v>
      </c>
      <c r="AK628" s="4">
        <f t="shared" si="306"/>
        <v>273849.59999999998</v>
      </c>
      <c r="AL628" s="4">
        <f t="shared" si="307"/>
        <v>42000</v>
      </c>
      <c r="AM628" s="4">
        <f t="shared" si="308"/>
        <v>8969.5249999999996</v>
      </c>
      <c r="AN628" s="4">
        <f t="shared" si="309"/>
        <v>5365.454545454546</v>
      </c>
      <c r="AO628" s="4">
        <f t="shared" si="310"/>
        <v>0</v>
      </c>
      <c r="AP628" s="4">
        <v>0</v>
      </c>
      <c r="AQ628" s="4">
        <v>0</v>
      </c>
      <c r="AR628" s="4">
        <f t="shared" si="311"/>
        <v>0</v>
      </c>
      <c r="AS628" s="4">
        <f t="shared" si="319"/>
        <v>993893.12123355002</v>
      </c>
      <c r="AT628" s="4">
        <v>0</v>
      </c>
      <c r="AU628" s="4">
        <f t="shared" si="320"/>
        <v>993893.12123355002</v>
      </c>
      <c r="AV628" s="18">
        <f t="shared" si="321"/>
        <v>1</v>
      </c>
      <c r="AW628" s="105"/>
      <c r="AX628" s="103"/>
      <c r="AY628" s="107">
        <f t="shared" si="312"/>
        <v>993893.12123355002</v>
      </c>
      <c r="AZ628" s="7"/>
      <c r="BA628" s="7"/>
      <c r="BB628" s="7"/>
      <c r="BC628" s="7"/>
      <c r="BD628" s="7"/>
      <c r="BE628" s="7"/>
      <c r="BF628" s="7"/>
    </row>
    <row r="629" spans="1:58" x14ac:dyDescent="0.25">
      <c r="A629" s="22" t="s">
        <v>595</v>
      </c>
      <c r="B629" s="23">
        <v>85</v>
      </c>
      <c r="C629" s="22" t="s">
        <v>2144</v>
      </c>
      <c r="D629" s="48">
        <v>850000225</v>
      </c>
      <c r="E629" s="22" t="s">
        <v>1388</v>
      </c>
      <c r="F629" s="22" t="s">
        <v>1504</v>
      </c>
      <c r="I629" s="1" t="s">
        <v>95</v>
      </c>
      <c r="J629" s="33">
        <v>10261</v>
      </c>
      <c r="K629" s="33">
        <f t="shared" si="313"/>
        <v>7706.0119643355119</v>
      </c>
      <c r="L629" s="33">
        <v>401</v>
      </c>
      <c r="M629" s="33">
        <f t="shared" si="314"/>
        <v>1</v>
      </c>
      <c r="N629" s="32">
        <v>0</v>
      </c>
      <c r="O629" s="33" t="s">
        <v>11</v>
      </c>
      <c r="P629" s="33" t="str">
        <f t="shared" si="290"/>
        <v>Faible activité</v>
      </c>
      <c r="Q629" s="36">
        <f t="shared" si="291"/>
        <v>1</v>
      </c>
      <c r="R629" s="6">
        <f t="shared" si="292"/>
        <v>2</v>
      </c>
      <c r="S629" s="6">
        <f t="shared" si="293"/>
        <v>0</v>
      </c>
      <c r="T629" s="6">
        <f t="shared" si="315"/>
        <v>1</v>
      </c>
      <c r="U629" s="6">
        <f t="shared" si="294"/>
        <v>2</v>
      </c>
      <c r="V629" s="6">
        <f t="shared" si="295"/>
        <v>1.3742410714285715</v>
      </c>
      <c r="W629" s="6">
        <f t="shared" si="296"/>
        <v>2</v>
      </c>
      <c r="X629" s="6">
        <f t="shared" si="297"/>
        <v>0</v>
      </c>
      <c r="Y629" s="6">
        <f t="shared" si="316"/>
        <v>0.62575892857142845</v>
      </c>
      <c r="Z629" s="6">
        <f t="shared" si="298"/>
        <v>2</v>
      </c>
      <c r="AA629" s="4">
        <f t="shared" si="299"/>
        <v>1</v>
      </c>
      <c r="AB629" s="44">
        <f t="shared" si="300"/>
        <v>1</v>
      </c>
      <c r="AC629" s="6">
        <f t="shared" si="301"/>
        <v>0.125</v>
      </c>
      <c r="AD629" s="4">
        <f t="shared" si="317"/>
        <v>0</v>
      </c>
      <c r="AF629" s="4">
        <f t="shared" si="302"/>
        <v>0</v>
      </c>
      <c r="AG629" s="4">
        <f t="shared" si="303"/>
        <v>-100000</v>
      </c>
      <c r="AH629" s="4">
        <f t="shared" si="318"/>
        <v>-50000</v>
      </c>
      <c r="AI629" s="4">
        <f t="shared" si="304"/>
        <v>660000</v>
      </c>
      <c r="AJ629" s="4">
        <f t="shared" si="305"/>
        <v>185628.50766964283</v>
      </c>
      <c r="AK629" s="4">
        <f t="shared" si="306"/>
        <v>273849.59999999998</v>
      </c>
      <c r="AL629" s="4">
        <f t="shared" si="307"/>
        <v>42000</v>
      </c>
      <c r="AM629" s="4">
        <f t="shared" si="308"/>
        <v>8969.5249999999996</v>
      </c>
      <c r="AN629" s="4">
        <f t="shared" si="309"/>
        <v>4739.090909090909</v>
      </c>
      <c r="AO629" s="4">
        <f t="shared" si="310"/>
        <v>0</v>
      </c>
      <c r="AP629" s="4">
        <v>-330000</v>
      </c>
      <c r="AQ629" s="4" t="s">
        <v>2329</v>
      </c>
      <c r="AR629" s="4">
        <f t="shared" si="311"/>
        <v>0</v>
      </c>
      <c r="AS629" s="4">
        <f t="shared" si="319"/>
        <v>845186.72357873339</v>
      </c>
      <c r="AT629" s="4">
        <v>0</v>
      </c>
      <c r="AU629" s="4">
        <f t="shared" si="320"/>
        <v>845186.72357873339</v>
      </c>
      <c r="AV629" s="18">
        <f t="shared" si="321"/>
        <v>1</v>
      </c>
      <c r="AW629" s="105"/>
      <c r="AX629" s="103"/>
      <c r="AY629" s="107">
        <f t="shared" si="312"/>
        <v>845186.72357873339</v>
      </c>
      <c r="AZ629" s="7"/>
      <c r="BA629" s="7"/>
      <c r="BB629" s="7"/>
      <c r="BC629" s="7"/>
      <c r="BD629" s="7"/>
      <c r="BE629" s="7"/>
      <c r="BF629" s="7"/>
    </row>
    <row r="630" spans="1:58" x14ac:dyDescent="0.25">
      <c r="A630" s="22" t="s">
        <v>595</v>
      </c>
      <c r="B630" s="23">
        <v>85</v>
      </c>
      <c r="C630" s="22" t="s">
        <v>2145</v>
      </c>
      <c r="D630" s="48">
        <v>850000241</v>
      </c>
      <c r="E630" s="22" t="s">
        <v>1392</v>
      </c>
      <c r="F630" s="22" t="s">
        <v>1504</v>
      </c>
      <c r="I630" s="1" t="s">
        <v>93</v>
      </c>
      <c r="J630" s="33">
        <v>24832</v>
      </c>
      <c r="K630" s="33">
        <f t="shared" si="313"/>
        <v>18648.834333727649</v>
      </c>
      <c r="L630" s="33">
        <v>914</v>
      </c>
      <c r="M630" s="33">
        <f t="shared" si="314"/>
        <v>1</v>
      </c>
      <c r="N630" s="32">
        <v>0</v>
      </c>
      <c r="O630" s="33" t="s">
        <v>11</v>
      </c>
      <c r="P630" s="33" t="str">
        <f t="shared" si="290"/>
        <v/>
      </c>
      <c r="Q630" s="36">
        <f t="shared" si="291"/>
        <v>1.826904761904762</v>
      </c>
      <c r="R630" s="6">
        <f t="shared" si="292"/>
        <v>2.7229463095238096</v>
      </c>
      <c r="S630" s="6">
        <f t="shared" si="293"/>
        <v>0</v>
      </c>
      <c r="T630" s="6">
        <f t="shared" si="315"/>
        <v>0.89604154761904753</v>
      </c>
      <c r="U630" s="6">
        <f t="shared" si="294"/>
        <v>2.7229463095238096</v>
      </c>
      <c r="V630" s="6">
        <f t="shared" si="295"/>
        <v>3.3257142857142861</v>
      </c>
      <c r="W630" s="6">
        <f t="shared" si="296"/>
        <v>3.9247499999999995</v>
      </c>
      <c r="X630" s="6">
        <f t="shared" si="297"/>
        <v>0</v>
      </c>
      <c r="Y630" s="6">
        <f t="shared" si="316"/>
        <v>0.59903571428571345</v>
      </c>
      <c r="Z630" s="6">
        <f t="shared" si="298"/>
        <v>3.9247499999999995</v>
      </c>
      <c r="AA630" s="4">
        <f t="shared" si="299"/>
        <v>1</v>
      </c>
      <c r="AB630" s="44">
        <f t="shared" si="300"/>
        <v>1</v>
      </c>
      <c r="AC630" s="6">
        <f t="shared" si="301"/>
        <v>0.125</v>
      </c>
      <c r="AD630" s="4">
        <f t="shared" si="317"/>
        <v>0</v>
      </c>
      <c r="AF630" s="4">
        <f t="shared" si="302"/>
        <v>0</v>
      </c>
      <c r="AG630" s="4">
        <f t="shared" si="303"/>
        <v>0</v>
      </c>
      <c r="AH630" s="4">
        <f t="shared" si="318"/>
        <v>0</v>
      </c>
      <c r="AI630" s="4">
        <f t="shared" si="304"/>
        <v>636189.49880952376</v>
      </c>
      <c r="AJ630" s="4">
        <f t="shared" si="305"/>
        <v>177701.18907857119</v>
      </c>
      <c r="AK630" s="4">
        <f t="shared" si="306"/>
        <v>273849.59999999998</v>
      </c>
      <c r="AL630" s="4">
        <f t="shared" si="307"/>
        <v>42000</v>
      </c>
      <c r="AM630" s="4">
        <f t="shared" si="308"/>
        <v>8969.5249999999996</v>
      </c>
      <c r="AN630" s="4">
        <f t="shared" si="309"/>
        <v>10801.818181818182</v>
      </c>
      <c r="AO630" s="4">
        <f t="shared" si="310"/>
        <v>0</v>
      </c>
      <c r="AP630" s="4">
        <v>0</v>
      </c>
      <c r="AQ630" s="4">
        <v>0</v>
      </c>
      <c r="AR630" s="4">
        <f t="shared" si="311"/>
        <v>0</v>
      </c>
      <c r="AS630" s="4">
        <f t="shared" si="319"/>
        <v>1149511.6310699128</v>
      </c>
      <c r="AT630" s="4">
        <v>0</v>
      </c>
      <c r="AU630" s="4">
        <f t="shared" si="320"/>
        <v>1149511.6310699128</v>
      </c>
      <c r="AV630" s="18">
        <f t="shared" si="321"/>
        <v>1</v>
      </c>
      <c r="AW630" s="105"/>
      <c r="AX630" s="103"/>
      <c r="AY630" s="107">
        <f t="shared" si="312"/>
        <v>1149511.6310699128</v>
      </c>
      <c r="AZ630" s="7"/>
      <c r="BA630" s="7"/>
      <c r="BB630" s="7"/>
      <c r="BC630" s="7"/>
      <c r="BD630" s="7"/>
      <c r="BE630" s="7"/>
      <c r="BF630" s="7"/>
    </row>
    <row r="631" spans="1:58" x14ac:dyDescent="0.25">
      <c r="A631" s="22" t="s">
        <v>595</v>
      </c>
      <c r="B631" s="23">
        <v>85</v>
      </c>
      <c r="C631" s="22" t="s">
        <v>2146</v>
      </c>
      <c r="D631" s="48">
        <v>850009630</v>
      </c>
      <c r="E631" s="22" t="s">
        <v>1390</v>
      </c>
      <c r="F631" s="22" t="s">
        <v>1504</v>
      </c>
      <c r="I631" s="1" t="s">
        <v>94</v>
      </c>
      <c r="J631" s="33">
        <v>18470</v>
      </c>
      <c r="K631" s="33">
        <f t="shared" si="313"/>
        <v>13870.971735822717</v>
      </c>
      <c r="L631" s="33">
        <v>521</v>
      </c>
      <c r="M631" s="33">
        <f t="shared" si="314"/>
        <v>1</v>
      </c>
      <c r="N631" s="32">
        <v>0</v>
      </c>
      <c r="O631" s="33" t="s">
        <v>11</v>
      </c>
      <c r="P631" s="33" t="str">
        <f t="shared" si="290"/>
        <v>Faible activité</v>
      </c>
      <c r="Q631" s="36">
        <f t="shared" si="291"/>
        <v>1.4482142857142857</v>
      </c>
      <c r="R631" s="6">
        <f t="shared" si="292"/>
        <v>2.1540676785714283</v>
      </c>
      <c r="S631" s="6">
        <f t="shared" si="293"/>
        <v>0</v>
      </c>
      <c r="T631" s="6">
        <f t="shared" si="315"/>
        <v>0.70585339285714266</v>
      </c>
      <c r="U631" s="6">
        <f t="shared" si="294"/>
        <v>2.1540676785714283</v>
      </c>
      <c r="V631" s="6">
        <f t="shared" si="295"/>
        <v>2.4736607142857143</v>
      </c>
      <c r="W631" s="6">
        <f t="shared" si="296"/>
        <v>2.9128273809523813</v>
      </c>
      <c r="X631" s="6">
        <f t="shared" si="297"/>
        <v>0</v>
      </c>
      <c r="Y631" s="6">
        <f t="shared" si="316"/>
        <v>0.43916666666666693</v>
      </c>
      <c r="Z631" s="6">
        <f t="shared" si="298"/>
        <v>2.9128273809523813</v>
      </c>
      <c r="AA631" s="4">
        <f t="shared" si="299"/>
        <v>1</v>
      </c>
      <c r="AB631" s="44">
        <f t="shared" si="300"/>
        <v>1</v>
      </c>
      <c r="AC631" s="6">
        <f t="shared" si="301"/>
        <v>0.125</v>
      </c>
      <c r="AD631" s="4">
        <f t="shared" si="317"/>
        <v>0</v>
      </c>
      <c r="AF631" s="4">
        <f t="shared" si="302"/>
        <v>0</v>
      </c>
      <c r="AG631" s="4">
        <f t="shared" si="303"/>
        <v>-107703.38392857142</v>
      </c>
      <c r="AH631" s="4">
        <f t="shared" si="318"/>
        <v>-107703.38392857142</v>
      </c>
      <c r="AI631" s="4">
        <f t="shared" si="304"/>
        <v>393452.52499999985</v>
      </c>
      <c r="AJ631" s="4">
        <f t="shared" si="305"/>
        <v>130276.77150000009</v>
      </c>
      <c r="AK631" s="4">
        <f t="shared" si="306"/>
        <v>273849.59999999998</v>
      </c>
      <c r="AL631" s="4">
        <f t="shared" si="307"/>
        <v>42000</v>
      </c>
      <c r="AM631" s="4">
        <f t="shared" si="308"/>
        <v>8969.5249999999996</v>
      </c>
      <c r="AN631" s="4">
        <f t="shared" si="309"/>
        <v>6157.272727272727</v>
      </c>
      <c r="AO631" s="4">
        <f t="shared" si="310"/>
        <v>0</v>
      </c>
      <c r="AP631" s="4">
        <v>0</v>
      </c>
      <c r="AQ631" s="4">
        <v>0</v>
      </c>
      <c r="AR631" s="4">
        <f t="shared" si="311"/>
        <v>0</v>
      </c>
      <c r="AS631" s="4">
        <f t="shared" si="319"/>
        <v>854705.69422727264</v>
      </c>
      <c r="AT631" s="4">
        <v>0</v>
      </c>
      <c r="AU631" s="4">
        <f t="shared" si="320"/>
        <v>854705.69422727264</v>
      </c>
      <c r="AV631" s="18">
        <f t="shared" si="321"/>
        <v>1</v>
      </c>
      <c r="AW631" s="105"/>
      <c r="AX631" s="103"/>
      <c r="AY631" s="107">
        <f t="shared" si="312"/>
        <v>854705.69422727264</v>
      </c>
      <c r="AZ631" s="7"/>
      <c r="BA631" s="7"/>
      <c r="BB631" s="7"/>
      <c r="BC631" s="7"/>
      <c r="BD631" s="7"/>
      <c r="BE631" s="7"/>
      <c r="BF631" s="7"/>
    </row>
    <row r="632" spans="1:58" x14ac:dyDescent="0.25">
      <c r="A632" s="22" t="s">
        <v>600</v>
      </c>
      <c r="B632" s="23" t="s">
        <v>2147</v>
      </c>
      <c r="C632" s="22" t="s">
        <v>2148</v>
      </c>
      <c r="D632" s="22" t="s">
        <v>2149</v>
      </c>
      <c r="E632" s="22" t="s">
        <v>583</v>
      </c>
      <c r="F632" s="22" t="s">
        <v>1504</v>
      </c>
      <c r="I632" s="1" t="s">
        <v>583</v>
      </c>
      <c r="J632" s="33">
        <v>33525</v>
      </c>
      <c r="K632" s="33">
        <f t="shared" si="313"/>
        <v>25177.278150701495</v>
      </c>
      <c r="L632" s="33">
        <v>4014</v>
      </c>
      <c r="M632" s="33">
        <f t="shared" si="314"/>
        <v>1</v>
      </c>
      <c r="N632" s="32">
        <v>0</v>
      </c>
      <c r="O632" s="33" t="s">
        <v>11</v>
      </c>
      <c r="P632" s="33" t="str">
        <f t="shared" si="290"/>
        <v/>
      </c>
      <c r="Q632" s="36">
        <f t="shared" si="291"/>
        <v>2.3443452380952383</v>
      </c>
      <c r="R632" s="6">
        <f t="shared" si="292"/>
        <v>4.5677207142857146</v>
      </c>
      <c r="S632" s="6">
        <f t="shared" si="293"/>
        <v>0</v>
      </c>
      <c r="T632" s="6">
        <f t="shared" si="315"/>
        <v>2.2233754761904763</v>
      </c>
      <c r="U632" s="6">
        <f t="shared" si="294"/>
        <v>4.5677207142857146</v>
      </c>
      <c r="V632" s="6">
        <f t="shared" si="295"/>
        <v>4.4899553571428568</v>
      </c>
      <c r="W632" s="6">
        <f t="shared" si="296"/>
        <v>7.2144345238095244</v>
      </c>
      <c r="X632" s="6">
        <f t="shared" si="297"/>
        <v>0</v>
      </c>
      <c r="Y632" s="6">
        <f t="shared" si="316"/>
        <v>2.7244791666666677</v>
      </c>
      <c r="Z632" s="6">
        <f t="shared" si="298"/>
        <v>7.2144345238095244</v>
      </c>
      <c r="AA632" s="4">
        <f t="shared" si="299"/>
        <v>2.333333333333333</v>
      </c>
      <c r="AB632" s="44">
        <f t="shared" si="300"/>
        <v>3</v>
      </c>
      <c r="AC632" s="6">
        <f t="shared" si="301"/>
        <v>0.29166666666666663</v>
      </c>
      <c r="AD632" s="4">
        <f t="shared" si="317"/>
        <v>1</v>
      </c>
      <c r="AF632" s="4">
        <f t="shared" si="302"/>
        <v>0</v>
      </c>
      <c r="AG632" s="4">
        <f t="shared" si="303"/>
        <v>0</v>
      </c>
      <c r="AH632" s="4">
        <f t="shared" si="318"/>
        <v>0</v>
      </c>
      <c r="AI632" s="4">
        <f t="shared" si="304"/>
        <v>1578596.5880952382</v>
      </c>
      <c r="AJ632" s="4">
        <f t="shared" si="305"/>
        <v>808204.21218750032</v>
      </c>
      <c r="AK632" s="4">
        <f t="shared" si="306"/>
        <v>638982.39999999991</v>
      </c>
      <c r="AL632" s="4">
        <f t="shared" si="307"/>
        <v>126000</v>
      </c>
      <c r="AM632" s="4">
        <f t="shared" si="308"/>
        <v>20928.891666666663</v>
      </c>
      <c r="AN632" s="4">
        <f t="shared" si="309"/>
        <v>47438.181818181816</v>
      </c>
      <c r="AO632" s="4">
        <f t="shared" si="310"/>
        <v>279534.95999999996</v>
      </c>
      <c r="AP632" s="4">
        <v>0</v>
      </c>
      <c r="AQ632" s="4">
        <v>0</v>
      </c>
      <c r="AR632" s="4">
        <f t="shared" si="311"/>
        <v>495237.29971832695</v>
      </c>
      <c r="AS632" s="4">
        <f t="shared" si="319"/>
        <v>3994922.5334859136</v>
      </c>
      <c r="AT632" s="4">
        <v>0.08</v>
      </c>
      <c r="AU632" s="4">
        <f t="shared" si="320"/>
        <v>4314516.3361647874</v>
      </c>
      <c r="AV632" s="18">
        <f t="shared" si="321"/>
        <v>1</v>
      </c>
      <c r="AW632" s="105">
        <f t="shared" ref="AW632:AW644" si="322">0.03*AS632</f>
        <v>119847.6760045774</v>
      </c>
      <c r="AX632" s="103" t="s">
        <v>2399</v>
      </c>
      <c r="AY632" s="107">
        <f t="shared" si="312"/>
        <v>4434364.0121693648</v>
      </c>
      <c r="AZ632" s="7"/>
      <c r="BA632" s="7"/>
      <c r="BB632" s="7"/>
      <c r="BC632" s="7"/>
      <c r="BD632" s="7"/>
      <c r="BE632" s="7"/>
      <c r="BF632" s="7"/>
    </row>
    <row r="633" spans="1:58" x14ac:dyDescent="0.25">
      <c r="A633" s="22" t="s">
        <v>600</v>
      </c>
      <c r="B633" s="23" t="s">
        <v>2147</v>
      </c>
      <c r="C633" s="22" t="s">
        <v>2150</v>
      </c>
      <c r="D633" s="22" t="s">
        <v>2151</v>
      </c>
      <c r="E633" s="22" t="s">
        <v>2152</v>
      </c>
      <c r="F633" s="22" t="s">
        <v>1529</v>
      </c>
      <c r="I633" s="1" t="s">
        <v>1495</v>
      </c>
      <c r="J633" s="33">
        <v>0</v>
      </c>
      <c r="K633" s="33">
        <f t="shared" si="313"/>
        <v>0</v>
      </c>
      <c r="L633" s="33">
        <v>0</v>
      </c>
      <c r="M633" s="33">
        <f t="shared" si="314"/>
        <v>0</v>
      </c>
      <c r="N633" s="32">
        <v>1</v>
      </c>
      <c r="O633" s="43"/>
      <c r="P633" s="33" t="str">
        <f t="shared" si="290"/>
        <v/>
      </c>
      <c r="Q633" s="36">
        <f t="shared" si="291"/>
        <v>0</v>
      </c>
      <c r="R633" s="6">
        <f t="shared" si="292"/>
        <v>0</v>
      </c>
      <c r="S633" s="6">
        <f t="shared" si="293"/>
        <v>0</v>
      </c>
      <c r="T633" s="6">
        <f t="shared" si="315"/>
        <v>0</v>
      </c>
      <c r="U633" s="6">
        <f t="shared" si="294"/>
        <v>0</v>
      </c>
      <c r="V633" s="6">
        <f t="shared" si="295"/>
        <v>0</v>
      </c>
      <c r="W633" s="6">
        <f t="shared" si="296"/>
        <v>0</v>
      </c>
      <c r="X633" s="6">
        <f t="shared" si="297"/>
        <v>0</v>
      </c>
      <c r="Y633" s="6">
        <f t="shared" si="316"/>
        <v>0</v>
      </c>
      <c r="Z633" s="6">
        <f t="shared" si="298"/>
        <v>0</v>
      </c>
      <c r="AA633" s="4">
        <f t="shared" si="299"/>
        <v>0</v>
      </c>
      <c r="AB633" s="44">
        <f t="shared" si="300"/>
        <v>0</v>
      </c>
      <c r="AC633" s="6">
        <f t="shared" si="301"/>
        <v>0</v>
      </c>
      <c r="AD633" s="4">
        <f t="shared" si="317"/>
        <v>0</v>
      </c>
      <c r="AF633" s="4">
        <f t="shared" si="302"/>
        <v>0</v>
      </c>
      <c r="AG633" s="4">
        <f t="shared" si="303"/>
        <v>0</v>
      </c>
      <c r="AH633" s="4">
        <f t="shared" si="318"/>
        <v>0</v>
      </c>
      <c r="AI633" s="4">
        <f t="shared" si="304"/>
        <v>0</v>
      </c>
      <c r="AJ633" s="4">
        <f t="shared" si="305"/>
        <v>0</v>
      </c>
      <c r="AK633" s="4">
        <f t="shared" si="306"/>
        <v>0</v>
      </c>
      <c r="AL633" s="4">
        <f t="shared" si="307"/>
        <v>0</v>
      </c>
      <c r="AM633" s="4">
        <f t="shared" si="308"/>
        <v>0</v>
      </c>
      <c r="AN633" s="4">
        <f t="shared" si="309"/>
        <v>0</v>
      </c>
      <c r="AO633" s="4">
        <f t="shared" si="310"/>
        <v>0</v>
      </c>
      <c r="AP633" s="4">
        <v>0</v>
      </c>
      <c r="AQ633" s="4">
        <v>0</v>
      </c>
      <c r="AR633" s="4">
        <f t="shared" si="311"/>
        <v>0</v>
      </c>
      <c r="AS633" s="4">
        <f t="shared" si="319"/>
        <v>0</v>
      </c>
      <c r="AT633" s="4">
        <v>0.08</v>
      </c>
      <c r="AU633" s="4">
        <f t="shared" si="320"/>
        <v>0</v>
      </c>
      <c r="AV633" s="18">
        <f t="shared" si="321"/>
        <v>0</v>
      </c>
      <c r="AW633" s="105">
        <f t="shared" si="322"/>
        <v>0</v>
      </c>
      <c r="AX633" s="103"/>
      <c r="AY633" s="107">
        <f t="shared" si="312"/>
        <v>0</v>
      </c>
      <c r="AZ633" s="7"/>
      <c r="BA633" s="7"/>
      <c r="BB633" s="7"/>
      <c r="BC633" s="7"/>
      <c r="BD633" s="7"/>
      <c r="BE633" s="7"/>
      <c r="BF633" s="7"/>
    </row>
    <row r="634" spans="1:58" x14ac:dyDescent="0.25">
      <c r="A634" s="22" t="s">
        <v>600</v>
      </c>
      <c r="B634" s="23" t="s">
        <v>2147</v>
      </c>
      <c r="C634" s="22" t="s">
        <v>2153</v>
      </c>
      <c r="D634" s="22" t="s">
        <v>2154</v>
      </c>
      <c r="E634" s="22" t="s">
        <v>2155</v>
      </c>
      <c r="F634" s="22" t="s">
        <v>1504</v>
      </c>
      <c r="I634" s="1" t="s">
        <v>1510</v>
      </c>
      <c r="J634" s="33">
        <v>0</v>
      </c>
      <c r="K634" s="33">
        <f t="shared" si="313"/>
        <v>0</v>
      </c>
      <c r="L634" s="33">
        <v>0</v>
      </c>
      <c r="M634" s="33">
        <f t="shared" si="314"/>
        <v>0</v>
      </c>
      <c r="N634" s="5">
        <v>0</v>
      </c>
      <c r="O634" s="1" t="s">
        <v>1510</v>
      </c>
      <c r="P634" s="33" t="str">
        <f t="shared" si="290"/>
        <v/>
      </c>
      <c r="Q634" s="36">
        <f t="shared" si="291"/>
        <v>0</v>
      </c>
      <c r="R634" s="6">
        <f t="shared" si="292"/>
        <v>0</v>
      </c>
      <c r="S634" s="6">
        <f t="shared" si="293"/>
        <v>0</v>
      </c>
      <c r="T634" s="6">
        <f t="shared" si="315"/>
        <v>0</v>
      </c>
      <c r="U634" s="6">
        <f t="shared" si="294"/>
        <v>0</v>
      </c>
      <c r="V634" s="6">
        <f t="shared" si="295"/>
        <v>0</v>
      </c>
      <c r="W634" s="6">
        <f t="shared" si="296"/>
        <v>0</v>
      </c>
      <c r="X634" s="6">
        <f t="shared" si="297"/>
        <v>0</v>
      </c>
      <c r="Y634" s="6">
        <f t="shared" si="316"/>
        <v>0</v>
      </c>
      <c r="Z634" s="6">
        <f t="shared" si="298"/>
        <v>0</v>
      </c>
      <c r="AA634" s="4">
        <f t="shared" si="299"/>
        <v>0</v>
      </c>
      <c r="AB634" s="44">
        <f t="shared" si="300"/>
        <v>0</v>
      </c>
      <c r="AC634" s="6">
        <f t="shared" si="301"/>
        <v>0</v>
      </c>
      <c r="AD634" s="4">
        <f t="shared" si="317"/>
        <v>0</v>
      </c>
      <c r="AF634" s="4">
        <f t="shared" si="302"/>
        <v>0</v>
      </c>
      <c r="AG634" s="4">
        <f t="shared" si="303"/>
        <v>0</v>
      </c>
      <c r="AH634" s="4">
        <f t="shared" si="318"/>
        <v>0</v>
      </c>
      <c r="AI634" s="4">
        <f t="shared" si="304"/>
        <v>0</v>
      </c>
      <c r="AJ634" s="4">
        <f t="shared" si="305"/>
        <v>0</v>
      </c>
      <c r="AK634" s="4">
        <f t="shared" si="306"/>
        <v>0</v>
      </c>
      <c r="AL634" s="4">
        <f t="shared" si="307"/>
        <v>0</v>
      </c>
      <c r="AM634" s="4">
        <f t="shared" si="308"/>
        <v>0</v>
      </c>
      <c r="AN634" s="4">
        <f t="shared" si="309"/>
        <v>0</v>
      </c>
      <c r="AO634" s="4">
        <f t="shared" si="310"/>
        <v>0</v>
      </c>
      <c r="AP634" s="4">
        <v>0</v>
      </c>
      <c r="AQ634" s="4">
        <v>0</v>
      </c>
      <c r="AR634" s="4">
        <f t="shared" si="311"/>
        <v>0</v>
      </c>
      <c r="AS634" s="4">
        <f t="shared" si="319"/>
        <v>0</v>
      </c>
      <c r="AT634" s="4">
        <v>0.08</v>
      </c>
      <c r="AU634" s="4">
        <f t="shared" si="320"/>
        <v>0</v>
      </c>
      <c r="AV634" s="18">
        <f t="shared" si="321"/>
        <v>0</v>
      </c>
      <c r="AW634" s="105">
        <f t="shared" si="322"/>
        <v>0</v>
      </c>
      <c r="AX634" s="103"/>
      <c r="AY634" s="107">
        <f t="shared" si="312"/>
        <v>0</v>
      </c>
      <c r="AZ634" s="7"/>
      <c r="BA634" s="7"/>
      <c r="BB634" s="7"/>
      <c r="BC634" s="7"/>
      <c r="BD634" s="7"/>
      <c r="BE634" s="7"/>
      <c r="BF634" s="7"/>
    </row>
    <row r="635" spans="1:58" x14ac:dyDescent="0.25">
      <c r="A635" s="22" t="s">
        <v>600</v>
      </c>
      <c r="B635" s="23" t="s">
        <v>2147</v>
      </c>
      <c r="C635" s="22" t="s">
        <v>2156</v>
      </c>
      <c r="D635" s="22" t="s">
        <v>2157</v>
      </c>
      <c r="E635" s="22" t="s">
        <v>583</v>
      </c>
      <c r="F635" s="22" t="s">
        <v>1504</v>
      </c>
      <c r="I635" s="1" t="s">
        <v>583</v>
      </c>
      <c r="J635" s="33">
        <v>0</v>
      </c>
      <c r="K635" s="33">
        <f t="shared" si="313"/>
        <v>0</v>
      </c>
      <c r="L635" s="33">
        <v>262</v>
      </c>
      <c r="M635" s="33">
        <f t="shared" si="314"/>
        <v>1</v>
      </c>
      <c r="N635" s="32">
        <v>0</v>
      </c>
      <c r="O635" s="33" t="s">
        <v>10</v>
      </c>
      <c r="P635" s="33" t="str">
        <f t="shared" si="290"/>
        <v>Faible activité</v>
      </c>
      <c r="Q635" s="36">
        <f t="shared" si="291"/>
        <v>0</v>
      </c>
      <c r="R635" s="6">
        <f t="shared" si="292"/>
        <v>0</v>
      </c>
      <c r="S635" s="6">
        <f t="shared" si="293"/>
        <v>1</v>
      </c>
      <c r="T635" s="6">
        <f t="shared" si="315"/>
        <v>1</v>
      </c>
      <c r="U635" s="6">
        <f t="shared" si="294"/>
        <v>1</v>
      </c>
      <c r="V635" s="6">
        <f t="shared" si="295"/>
        <v>0</v>
      </c>
      <c r="W635" s="6">
        <f t="shared" si="296"/>
        <v>0</v>
      </c>
      <c r="X635" s="6">
        <f t="shared" si="297"/>
        <v>1</v>
      </c>
      <c r="Y635" s="6">
        <f t="shared" si="316"/>
        <v>1</v>
      </c>
      <c r="Z635" s="6">
        <f t="shared" si="298"/>
        <v>1</v>
      </c>
      <c r="AA635" s="4">
        <f t="shared" si="299"/>
        <v>1</v>
      </c>
      <c r="AB635" s="44">
        <f t="shared" si="300"/>
        <v>1</v>
      </c>
      <c r="AC635" s="6">
        <f t="shared" si="301"/>
        <v>0.125</v>
      </c>
      <c r="AD635" s="4">
        <f t="shared" si="317"/>
        <v>0</v>
      </c>
      <c r="AF635" s="4">
        <f t="shared" si="302"/>
        <v>-50000</v>
      </c>
      <c r="AG635" s="4">
        <f t="shared" si="303"/>
        <v>0</v>
      </c>
      <c r="AH635" s="4">
        <f t="shared" si="318"/>
        <v>-50000</v>
      </c>
      <c r="AI635" s="4">
        <f t="shared" si="304"/>
        <v>660000</v>
      </c>
      <c r="AJ635" s="4">
        <f t="shared" si="305"/>
        <v>296645.40000000002</v>
      </c>
      <c r="AK635" s="4">
        <f t="shared" si="306"/>
        <v>273849.59999999998</v>
      </c>
      <c r="AL635" s="4">
        <f t="shared" si="307"/>
        <v>42000</v>
      </c>
      <c r="AM635" s="4">
        <f t="shared" si="308"/>
        <v>8969.5249999999996</v>
      </c>
      <c r="AN635" s="4">
        <f t="shared" si="309"/>
        <v>3096.3636363636365</v>
      </c>
      <c r="AO635" s="4">
        <f t="shared" si="310"/>
        <v>0</v>
      </c>
      <c r="AP635" s="4">
        <v>0</v>
      </c>
      <c r="AQ635" s="4">
        <v>0</v>
      </c>
      <c r="AR635" s="4">
        <f t="shared" si="311"/>
        <v>0</v>
      </c>
      <c r="AS635" s="4">
        <f t="shared" si="319"/>
        <v>1284560.8886363634</v>
      </c>
      <c r="AT635" s="4">
        <v>0.08</v>
      </c>
      <c r="AU635" s="4">
        <f t="shared" si="320"/>
        <v>1387325.7597272727</v>
      </c>
      <c r="AV635" s="18">
        <f t="shared" si="321"/>
        <v>1</v>
      </c>
      <c r="AW635" s="105">
        <f t="shared" si="322"/>
        <v>38536.826659090904</v>
      </c>
      <c r="AX635" s="103" t="s">
        <v>2399</v>
      </c>
      <c r="AY635" s="107">
        <f t="shared" si="312"/>
        <v>1425862.5863863635</v>
      </c>
      <c r="AZ635" s="7"/>
      <c r="BA635" s="7"/>
      <c r="BB635" s="7"/>
      <c r="BC635" s="7"/>
      <c r="BD635" s="7"/>
      <c r="BE635" s="7"/>
      <c r="BF635" s="7"/>
    </row>
    <row r="636" spans="1:58" x14ac:dyDescent="0.25">
      <c r="A636" s="22" t="s">
        <v>600</v>
      </c>
      <c r="B636" s="23" t="s">
        <v>2147</v>
      </c>
      <c r="C636" s="22" t="s">
        <v>2158</v>
      </c>
      <c r="D636" s="22" t="s">
        <v>2159</v>
      </c>
      <c r="E636" s="22" t="s">
        <v>583</v>
      </c>
      <c r="F636" s="22" t="s">
        <v>1504</v>
      </c>
      <c r="I636" s="1" t="s">
        <v>583</v>
      </c>
      <c r="J636" s="33">
        <v>0</v>
      </c>
      <c r="K636" s="33">
        <f t="shared" si="313"/>
        <v>0</v>
      </c>
      <c r="L636" s="33">
        <v>532</v>
      </c>
      <c r="M636" s="33">
        <f t="shared" si="314"/>
        <v>1</v>
      </c>
      <c r="N636" s="32">
        <v>0</v>
      </c>
      <c r="O636" s="33" t="s">
        <v>10</v>
      </c>
      <c r="P636" s="33" t="str">
        <f t="shared" si="290"/>
        <v>Faible activité</v>
      </c>
      <c r="Q636" s="36">
        <f t="shared" si="291"/>
        <v>0</v>
      </c>
      <c r="R636" s="6">
        <f t="shared" si="292"/>
        <v>0</v>
      </c>
      <c r="S636" s="6">
        <f t="shared" si="293"/>
        <v>1</v>
      </c>
      <c r="T636" s="6">
        <f t="shared" si="315"/>
        <v>1</v>
      </c>
      <c r="U636" s="6">
        <f t="shared" si="294"/>
        <v>1</v>
      </c>
      <c r="V636" s="6">
        <f t="shared" si="295"/>
        <v>0</v>
      </c>
      <c r="W636" s="6">
        <f t="shared" si="296"/>
        <v>0</v>
      </c>
      <c r="X636" s="6">
        <f t="shared" si="297"/>
        <v>1</v>
      </c>
      <c r="Y636" s="6">
        <f t="shared" si="316"/>
        <v>1</v>
      </c>
      <c r="Z636" s="6">
        <f t="shared" si="298"/>
        <v>1</v>
      </c>
      <c r="AA636" s="4">
        <f t="shared" si="299"/>
        <v>1</v>
      </c>
      <c r="AB636" s="44">
        <f t="shared" si="300"/>
        <v>1</v>
      </c>
      <c r="AC636" s="6">
        <f t="shared" si="301"/>
        <v>0.125</v>
      </c>
      <c r="AD636" s="4">
        <f t="shared" si="317"/>
        <v>0</v>
      </c>
      <c r="AF636" s="4">
        <f t="shared" si="302"/>
        <v>-50000</v>
      </c>
      <c r="AG636" s="4">
        <f t="shared" si="303"/>
        <v>0</v>
      </c>
      <c r="AH636" s="4">
        <f t="shared" si="318"/>
        <v>-50000</v>
      </c>
      <c r="AI636" s="4">
        <f t="shared" si="304"/>
        <v>660000</v>
      </c>
      <c r="AJ636" s="4">
        <f t="shared" si="305"/>
        <v>296645.40000000002</v>
      </c>
      <c r="AK636" s="4">
        <f t="shared" si="306"/>
        <v>273849.59999999998</v>
      </c>
      <c r="AL636" s="4">
        <f t="shared" si="307"/>
        <v>42000</v>
      </c>
      <c r="AM636" s="4">
        <f t="shared" si="308"/>
        <v>8969.5249999999996</v>
      </c>
      <c r="AN636" s="4">
        <f t="shared" si="309"/>
        <v>6287.272727272727</v>
      </c>
      <c r="AO636" s="4">
        <f t="shared" si="310"/>
        <v>0</v>
      </c>
      <c r="AP636" s="4">
        <v>0</v>
      </c>
      <c r="AQ636" s="4">
        <v>0</v>
      </c>
      <c r="AR636" s="4">
        <f t="shared" si="311"/>
        <v>0</v>
      </c>
      <c r="AS636" s="4">
        <f t="shared" si="319"/>
        <v>1287751.7977272726</v>
      </c>
      <c r="AT636" s="4">
        <v>0.08</v>
      </c>
      <c r="AU636" s="4">
        <f t="shared" si="320"/>
        <v>1390771.9415454546</v>
      </c>
      <c r="AV636" s="18">
        <f t="shared" si="321"/>
        <v>1</v>
      </c>
      <c r="AW636" s="105">
        <f t="shared" si="322"/>
        <v>38632.553931818176</v>
      </c>
      <c r="AX636" s="103" t="s">
        <v>2399</v>
      </c>
      <c r="AY636" s="107">
        <f t="shared" si="312"/>
        <v>1429404.4954772727</v>
      </c>
      <c r="AZ636" s="7"/>
      <c r="BA636" s="7"/>
      <c r="BB636" s="7"/>
      <c r="BC636" s="7"/>
      <c r="BD636" s="7"/>
      <c r="BE636" s="7"/>
      <c r="BF636" s="7"/>
    </row>
    <row r="637" spans="1:58" x14ac:dyDescent="0.25">
      <c r="A637" s="22" t="s">
        <v>600</v>
      </c>
      <c r="B637" s="23" t="s">
        <v>2147</v>
      </c>
      <c r="C637" s="22" t="s">
        <v>2160</v>
      </c>
      <c r="D637" s="22" t="s">
        <v>2161</v>
      </c>
      <c r="E637" s="22" t="s">
        <v>583</v>
      </c>
      <c r="F637" s="22" t="s">
        <v>1504</v>
      </c>
      <c r="I637" s="1" t="s">
        <v>583</v>
      </c>
      <c r="J637" s="33">
        <v>0</v>
      </c>
      <c r="K637" s="33">
        <f t="shared" si="313"/>
        <v>0</v>
      </c>
      <c r="L637" s="33">
        <v>375</v>
      </c>
      <c r="M637" s="33">
        <f t="shared" si="314"/>
        <v>1</v>
      </c>
      <c r="N637" s="32">
        <v>0</v>
      </c>
      <c r="O637" s="33" t="s">
        <v>10</v>
      </c>
      <c r="P637" s="33" t="str">
        <f t="shared" si="290"/>
        <v>Faible activité</v>
      </c>
      <c r="Q637" s="36">
        <f t="shared" si="291"/>
        <v>0</v>
      </c>
      <c r="R637" s="6">
        <f t="shared" si="292"/>
        <v>0</v>
      </c>
      <c r="S637" s="6">
        <f t="shared" si="293"/>
        <v>1</v>
      </c>
      <c r="T637" s="6">
        <f t="shared" si="315"/>
        <v>1</v>
      </c>
      <c r="U637" s="6">
        <f t="shared" si="294"/>
        <v>1</v>
      </c>
      <c r="V637" s="6">
        <f t="shared" si="295"/>
        <v>0</v>
      </c>
      <c r="W637" s="6">
        <f t="shared" si="296"/>
        <v>0</v>
      </c>
      <c r="X637" s="6">
        <f t="shared" si="297"/>
        <v>1</v>
      </c>
      <c r="Y637" s="6">
        <f t="shared" si="316"/>
        <v>1</v>
      </c>
      <c r="Z637" s="6">
        <f t="shared" si="298"/>
        <v>1</v>
      </c>
      <c r="AA637" s="4">
        <f t="shared" si="299"/>
        <v>1</v>
      </c>
      <c r="AB637" s="44">
        <f t="shared" si="300"/>
        <v>1</v>
      </c>
      <c r="AC637" s="6">
        <f t="shared" si="301"/>
        <v>0.125</v>
      </c>
      <c r="AD637" s="4">
        <f t="shared" si="317"/>
        <v>0</v>
      </c>
      <c r="AF637" s="4">
        <f t="shared" si="302"/>
        <v>-50000</v>
      </c>
      <c r="AG637" s="4">
        <f t="shared" si="303"/>
        <v>0</v>
      </c>
      <c r="AH637" s="4">
        <f t="shared" si="318"/>
        <v>-50000</v>
      </c>
      <c r="AI637" s="4">
        <f t="shared" si="304"/>
        <v>660000</v>
      </c>
      <c r="AJ637" s="4">
        <f t="shared" si="305"/>
        <v>296645.40000000002</v>
      </c>
      <c r="AK637" s="4">
        <f t="shared" si="306"/>
        <v>273849.59999999998</v>
      </c>
      <c r="AL637" s="4">
        <f t="shared" si="307"/>
        <v>42000</v>
      </c>
      <c r="AM637" s="4">
        <f t="shared" si="308"/>
        <v>8969.5249999999996</v>
      </c>
      <c r="AN637" s="4">
        <f t="shared" si="309"/>
        <v>4431.818181818182</v>
      </c>
      <c r="AO637" s="4">
        <f t="shared" si="310"/>
        <v>0</v>
      </c>
      <c r="AP637" s="4">
        <v>0</v>
      </c>
      <c r="AQ637" s="4">
        <v>0</v>
      </c>
      <c r="AR637" s="4">
        <f t="shared" si="311"/>
        <v>0</v>
      </c>
      <c r="AS637" s="4">
        <f t="shared" si="319"/>
        <v>1285896.343181818</v>
      </c>
      <c r="AT637" s="4">
        <v>0.08</v>
      </c>
      <c r="AU637" s="4">
        <f t="shared" si="320"/>
        <v>1388768.0506363634</v>
      </c>
      <c r="AV637" s="18">
        <f t="shared" si="321"/>
        <v>1</v>
      </c>
      <c r="AW637" s="105">
        <f t="shared" si="322"/>
        <v>38576.890295454541</v>
      </c>
      <c r="AX637" s="103" t="s">
        <v>2399</v>
      </c>
      <c r="AY637" s="107">
        <f t="shared" si="312"/>
        <v>1427344.940931818</v>
      </c>
      <c r="AZ637" s="7"/>
      <c r="BA637" s="7"/>
      <c r="BB637" s="7"/>
      <c r="BC637" s="7"/>
      <c r="BD637" s="7"/>
      <c r="BE637" s="7"/>
      <c r="BF637" s="7"/>
    </row>
    <row r="638" spans="1:58" x14ac:dyDescent="0.25">
      <c r="A638" s="22" t="s">
        <v>600</v>
      </c>
      <c r="B638" s="23" t="s">
        <v>2162</v>
      </c>
      <c r="C638" s="22" t="s">
        <v>646</v>
      </c>
      <c r="D638" s="22" t="s">
        <v>2163</v>
      </c>
      <c r="E638" s="22" t="s">
        <v>584</v>
      </c>
      <c r="F638" s="22" t="s">
        <v>1504</v>
      </c>
      <c r="I638" s="1" t="s">
        <v>584</v>
      </c>
      <c r="J638" s="33">
        <v>28481</v>
      </c>
      <c r="K638" s="33">
        <f t="shared" si="313"/>
        <v>21389.233676663065</v>
      </c>
      <c r="L638" s="33">
        <v>4522</v>
      </c>
      <c r="M638" s="33">
        <f t="shared" si="314"/>
        <v>1</v>
      </c>
      <c r="N638" s="32">
        <v>0</v>
      </c>
      <c r="O638" s="33" t="s">
        <v>11</v>
      </c>
      <c r="P638" s="33" t="str">
        <f t="shared" si="290"/>
        <v/>
      </c>
      <c r="Q638" s="36">
        <f t="shared" si="291"/>
        <v>2.0441071428571429</v>
      </c>
      <c r="R638" s="6">
        <f t="shared" si="292"/>
        <v>4.4580419047619051</v>
      </c>
      <c r="S638" s="6">
        <f t="shared" si="293"/>
        <v>0</v>
      </c>
      <c r="T638" s="6">
        <f t="shared" si="315"/>
        <v>2.4139347619047622</v>
      </c>
      <c r="U638" s="6">
        <f t="shared" si="294"/>
        <v>4.4580419047619051</v>
      </c>
      <c r="V638" s="6">
        <f t="shared" si="295"/>
        <v>3.8144196428571426</v>
      </c>
      <c r="W638" s="6">
        <f t="shared" si="296"/>
        <v>7.0219583333333322</v>
      </c>
      <c r="X638" s="6">
        <f t="shared" si="297"/>
        <v>0</v>
      </c>
      <c r="Y638" s="6">
        <f t="shared" si="316"/>
        <v>3.2075386904761896</v>
      </c>
      <c r="Z638" s="6">
        <f t="shared" si="298"/>
        <v>7.0219583333333322</v>
      </c>
      <c r="AA638" s="4">
        <f t="shared" si="299"/>
        <v>2.333333333333333</v>
      </c>
      <c r="AB638" s="44">
        <f t="shared" si="300"/>
        <v>3</v>
      </c>
      <c r="AC638" s="6">
        <f t="shared" si="301"/>
        <v>0.29166666666666663</v>
      </c>
      <c r="AD638" s="4">
        <f t="shared" si="317"/>
        <v>1</v>
      </c>
      <c r="AF638" s="4">
        <f t="shared" si="302"/>
        <v>0</v>
      </c>
      <c r="AG638" s="4">
        <f t="shared" si="303"/>
        <v>0</v>
      </c>
      <c r="AH638" s="4">
        <f t="shared" si="318"/>
        <v>0</v>
      </c>
      <c r="AI638" s="4">
        <f t="shared" si="304"/>
        <v>1713893.6809523811</v>
      </c>
      <c r="AJ638" s="4">
        <f t="shared" si="305"/>
        <v>951501.59785178548</v>
      </c>
      <c r="AK638" s="4">
        <f t="shared" si="306"/>
        <v>638982.39999999991</v>
      </c>
      <c r="AL638" s="4">
        <f t="shared" si="307"/>
        <v>126000</v>
      </c>
      <c r="AM638" s="4">
        <f t="shared" si="308"/>
        <v>20928.891666666663</v>
      </c>
      <c r="AN638" s="4">
        <f t="shared" si="309"/>
        <v>53441.818181818184</v>
      </c>
      <c r="AO638" s="4">
        <f t="shared" si="310"/>
        <v>314912.07999999996</v>
      </c>
      <c r="AP638" s="4">
        <v>0</v>
      </c>
      <c r="AQ638" s="4">
        <v>0</v>
      </c>
      <c r="AR638" s="4">
        <f t="shared" si="311"/>
        <v>557913.07158103492</v>
      </c>
      <c r="AS638" s="4">
        <f t="shared" si="319"/>
        <v>4377573.5402336866</v>
      </c>
      <c r="AT638" s="4">
        <v>0.08</v>
      </c>
      <c r="AU638" s="4">
        <f t="shared" si="320"/>
        <v>4727779.423452382</v>
      </c>
      <c r="AV638" s="18">
        <f t="shared" si="321"/>
        <v>1</v>
      </c>
      <c r="AW638" s="105">
        <f t="shared" si="322"/>
        <v>131327.2062070106</v>
      </c>
      <c r="AX638" s="103" t="s">
        <v>2399</v>
      </c>
      <c r="AY638" s="107">
        <f t="shared" si="312"/>
        <v>4859106.6296593929</v>
      </c>
      <c r="AZ638" s="7"/>
      <c r="BA638" s="7"/>
      <c r="BB638" s="7"/>
      <c r="BC638" s="7"/>
      <c r="BD638" s="7"/>
      <c r="BE638" s="7"/>
      <c r="BF638" s="7"/>
    </row>
    <row r="639" spans="1:58" x14ac:dyDescent="0.25">
      <c r="A639" s="22" t="s">
        <v>600</v>
      </c>
      <c r="B639" s="23" t="s">
        <v>2162</v>
      </c>
      <c r="C639" s="22" t="s">
        <v>2164</v>
      </c>
      <c r="D639" s="22" t="s">
        <v>2165</v>
      </c>
      <c r="E639" s="22" t="s">
        <v>2166</v>
      </c>
      <c r="F639" s="22" t="s">
        <v>1504</v>
      </c>
      <c r="I639" s="1" t="s">
        <v>1510</v>
      </c>
      <c r="J639" s="33">
        <v>0</v>
      </c>
      <c r="K639" s="33">
        <f t="shared" si="313"/>
        <v>0</v>
      </c>
      <c r="L639" s="33">
        <v>0</v>
      </c>
      <c r="M639" s="33">
        <f t="shared" si="314"/>
        <v>0</v>
      </c>
      <c r="N639" s="5">
        <v>0</v>
      </c>
      <c r="O639" s="1" t="s">
        <v>1510</v>
      </c>
      <c r="P639" s="33" t="str">
        <f t="shared" si="290"/>
        <v/>
      </c>
      <c r="Q639" s="36">
        <f t="shared" si="291"/>
        <v>0</v>
      </c>
      <c r="R639" s="6">
        <f t="shared" si="292"/>
        <v>0</v>
      </c>
      <c r="S639" s="6">
        <f t="shared" si="293"/>
        <v>0</v>
      </c>
      <c r="T639" s="6">
        <f t="shared" si="315"/>
        <v>0</v>
      </c>
      <c r="U639" s="6">
        <f t="shared" si="294"/>
        <v>0</v>
      </c>
      <c r="V639" s="6">
        <f t="shared" si="295"/>
        <v>0</v>
      </c>
      <c r="W639" s="6">
        <f t="shared" si="296"/>
        <v>0</v>
      </c>
      <c r="X639" s="6">
        <f t="shared" si="297"/>
        <v>0</v>
      </c>
      <c r="Y639" s="6">
        <f t="shared" si="316"/>
        <v>0</v>
      </c>
      <c r="Z639" s="6">
        <f t="shared" si="298"/>
        <v>0</v>
      </c>
      <c r="AA639" s="4">
        <f t="shared" si="299"/>
        <v>0</v>
      </c>
      <c r="AB639" s="44">
        <f t="shared" si="300"/>
        <v>0</v>
      </c>
      <c r="AC639" s="6">
        <f t="shared" si="301"/>
        <v>0</v>
      </c>
      <c r="AD639" s="4">
        <f t="shared" si="317"/>
        <v>0</v>
      </c>
      <c r="AF639" s="4">
        <f t="shared" si="302"/>
        <v>0</v>
      </c>
      <c r="AG639" s="4">
        <f t="shared" si="303"/>
        <v>0</v>
      </c>
      <c r="AH639" s="4">
        <f t="shared" si="318"/>
        <v>0</v>
      </c>
      <c r="AI639" s="4">
        <f t="shared" si="304"/>
        <v>0</v>
      </c>
      <c r="AJ639" s="4">
        <f t="shared" si="305"/>
        <v>0</v>
      </c>
      <c r="AK639" s="4">
        <f t="shared" si="306"/>
        <v>0</v>
      </c>
      <c r="AL639" s="4">
        <f t="shared" si="307"/>
        <v>0</v>
      </c>
      <c r="AM639" s="4">
        <f t="shared" si="308"/>
        <v>0</v>
      </c>
      <c r="AN639" s="4">
        <f t="shared" si="309"/>
        <v>0</v>
      </c>
      <c r="AO639" s="4">
        <f t="shared" si="310"/>
        <v>0</v>
      </c>
      <c r="AP639" s="4">
        <v>0</v>
      </c>
      <c r="AQ639" s="4">
        <v>0</v>
      </c>
      <c r="AR639" s="4">
        <f t="shared" si="311"/>
        <v>0</v>
      </c>
      <c r="AS639" s="4">
        <f t="shared" si="319"/>
        <v>0</v>
      </c>
      <c r="AT639" s="4">
        <v>0.08</v>
      </c>
      <c r="AU639" s="4">
        <f t="shared" si="320"/>
        <v>0</v>
      </c>
      <c r="AV639" s="18">
        <f t="shared" si="321"/>
        <v>0</v>
      </c>
      <c r="AW639" s="105">
        <f t="shared" si="322"/>
        <v>0</v>
      </c>
      <c r="AX639" s="103"/>
      <c r="AY639" s="107">
        <f t="shared" si="312"/>
        <v>0</v>
      </c>
      <c r="AZ639" s="7"/>
      <c r="BA639" s="7"/>
      <c r="BB639" s="7"/>
      <c r="BC639" s="7"/>
      <c r="BD639" s="7"/>
      <c r="BE639" s="7"/>
      <c r="BF639" s="7"/>
    </row>
    <row r="640" spans="1:58" x14ac:dyDescent="0.25">
      <c r="A640" s="22" t="s">
        <v>600</v>
      </c>
      <c r="B640" s="23" t="s">
        <v>2162</v>
      </c>
      <c r="C640" s="22" t="s">
        <v>2167</v>
      </c>
      <c r="D640" s="22" t="s">
        <v>2168</v>
      </c>
      <c r="E640" s="22" t="s">
        <v>584</v>
      </c>
      <c r="F640" s="22" t="s">
        <v>1504</v>
      </c>
      <c r="I640" s="1" t="s">
        <v>1510</v>
      </c>
      <c r="J640" s="33">
        <v>0</v>
      </c>
      <c r="K640" s="33">
        <f t="shared" si="313"/>
        <v>0</v>
      </c>
      <c r="L640" s="33">
        <v>0</v>
      </c>
      <c r="M640" s="33">
        <f t="shared" si="314"/>
        <v>0</v>
      </c>
      <c r="N640" s="5">
        <v>0</v>
      </c>
      <c r="O640" s="1" t="s">
        <v>1510</v>
      </c>
      <c r="P640" s="33" t="str">
        <f t="shared" si="290"/>
        <v/>
      </c>
      <c r="Q640" s="36">
        <f t="shared" si="291"/>
        <v>0</v>
      </c>
      <c r="R640" s="6">
        <f t="shared" si="292"/>
        <v>0</v>
      </c>
      <c r="S640" s="6">
        <f t="shared" si="293"/>
        <v>0</v>
      </c>
      <c r="T640" s="6">
        <f t="shared" si="315"/>
        <v>0</v>
      </c>
      <c r="U640" s="6">
        <f t="shared" si="294"/>
        <v>0</v>
      </c>
      <c r="V640" s="6">
        <f t="shared" si="295"/>
        <v>0</v>
      </c>
      <c r="W640" s="6">
        <f t="shared" si="296"/>
        <v>0</v>
      </c>
      <c r="X640" s="6">
        <f t="shared" si="297"/>
        <v>0</v>
      </c>
      <c r="Y640" s="6">
        <f t="shared" si="316"/>
        <v>0</v>
      </c>
      <c r="Z640" s="6">
        <f t="shared" si="298"/>
        <v>0</v>
      </c>
      <c r="AA640" s="4">
        <f t="shared" si="299"/>
        <v>0</v>
      </c>
      <c r="AB640" s="44">
        <f t="shared" si="300"/>
        <v>0</v>
      </c>
      <c r="AC640" s="6">
        <f t="shared" si="301"/>
        <v>0</v>
      </c>
      <c r="AD640" s="4">
        <f t="shared" si="317"/>
        <v>0</v>
      </c>
      <c r="AF640" s="4">
        <f t="shared" si="302"/>
        <v>0</v>
      </c>
      <c r="AG640" s="4">
        <f t="shared" si="303"/>
        <v>0</v>
      </c>
      <c r="AH640" s="4">
        <f t="shared" si="318"/>
        <v>0</v>
      </c>
      <c r="AI640" s="4">
        <f t="shared" si="304"/>
        <v>0</v>
      </c>
      <c r="AJ640" s="4">
        <f t="shared" si="305"/>
        <v>0</v>
      </c>
      <c r="AK640" s="4">
        <f t="shared" si="306"/>
        <v>0</v>
      </c>
      <c r="AL640" s="4">
        <f t="shared" si="307"/>
        <v>0</v>
      </c>
      <c r="AM640" s="4">
        <f t="shared" si="308"/>
        <v>0</v>
      </c>
      <c r="AN640" s="4">
        <f t="shared" si="309"/>
        <v>0</v>
      </c>
      <c r="AO640" s="4">
        <f t="shared" si="310"/>
        <v>0</v>
      </c>
      <c r="AP640" s="4">
        <v>0</v>
      </c>
      <c r="AQ640" s="4">
        <v>0</v>
      </c>
      <c r="AR640" s="4">
        <f t="shared" si="311"/>
        <v>0</v>
      </c>
      <c r="AS640" s="4">
        <f t="shared" si="319"/>
        <v>0</v>
      </c>
      <c r="AT640" s="4">
        <v>0.08</v>
      </c>
      <c r="AU640" s="4">
        <f t="shared" si="320"/>
        <v>0</v>
      </c>
      <c r="AV640" s="18">
        <f t="shared" si="321"/>
        <v>0</v>
      </c>
      <c r="AW640" s="105">
        <f t="shared" si="322"/>
        <v>0</v>
      </c>
      <c r="AX640" s="103"/>
      <c r="AY640" s="107">
        <f t="shared" si="312"/>
        <v>0</v>
      </c>
      <c r="AZ640" s="7"/>
      <c r="BA640" s="7"/>
      <c r="BB640" s="7"/>
      <c r="BC640" s="7"/>
      <c r="BD640" s="7"/>
      <c r="BE640" s="7"/>
      <c r="BF640" s="7"/>
    </row>
    <row r="641" spans="1:58" x14ac:dyDescent="0.25">
      <c r="A641" s="22" t="s">
        <v>600</v>
      </c>
      <c r="B641" s="23" t="s">
        <v>2162</v>
      </c>
      <c r="C641" s="22" t="s">
        <v>2169</v>
      </c>
      <c r="D641" s="22" t="s">
        <v>2170</v>
      </c>
      <c r="E641" s="22" t="s">
        <v>584</v>
      </c>
      <c r="F641" s="22" t="s">
        <v>1504</v>
      </c>
      <c r="I641" s="1" t="s">
        <v>584</v>
      </c>
      <c r="J641" s="33">
        <v>0</v>
      </c>
      <c r="K641" s="33">
        <f t="shared" si="313"/>
        <v>0</v>
      </c>
      <c r="L641" s="33">
        <v>311</v>
      </c>
      <c r="M641" s="33">
        <f t="shared" si="314"/>
        <v>1</v>
      </c>
      <c r="N641" s="32">
        <v>0</v>
      </c>
      <c r="O641" s="33" t="s">
        <v>10</v>
      </c>
      <c r="P641" s="33" t="str">
        <f t="shared" si="290"/>
        <v>Faible activité</v>
      </c>
      <c r="Q641" s="36">
        <f t="shared" si="291"/>
        <v>0</v>
      </c>
      <c r="R641" s="6">
        <f t="shared" si="292"/>
        <v>0</v>
      </c>
      <c r="S641" s="6">
        <f t="shared" si="293"/>
        <v>1</v>
      </c>
      <c r="T641" s="6">
        <f t="shared" si="315"/>
        <v>1</v>
      </c>
      <c r="U641" s="6">
        <f t="shared" si="294"/>
        <v>1</v>
      </c>
      <c r="V641" s="6">
        <f t="shared" si="295"/>
        <v>0</v>
      </c>
      <c r="W641" s="6">
        <f t="shared" si="296"/>
        <v>0</v>
      </c>
      <c r="X641" s="6">
        <f t="shared" si="297"/>
        <v>1</v>
      </c>
      <c r="Y641" s="6">
        <f t="shared" si="316"/>
        <v>1</v>
      </c>
      <c r="Z641" s="6">
        <f t="shared" si="298"/>
        <v>1</v>
      </c>
      <c r="AA641" s="4">
        <f t="shared" si="299"/>
        <v>1</v>
      </c>
      <c r="AB641" s="44">
        <f t="shared" si="300"/>
        <v>1</v>
      </c>
      <c r="AC641" s="6">
        <f t="shared" si="301"/>
        <v>0.125</v>
      </c>
      <c r="AD641" s="4">
        <f t="shared" si="317"/>
        <v>0</v>
      </c>
      <c r="AF641" s="4">
        <f t="shared" si="302"/>
        <v>-50000</v>
      </c>
      <c r="AG641" s="4">
        <f t="shared" si="303"/>
        <v>0</v>
      </c>
      <c r="AH641" s="4">
        <f t="shared" si="318"/>
        <v>-50000</v>
      </c>
      <c r="AI641" s="4">
        <f t="shared" si="304"/>
        <v>660000</v>
      </c>
      <c r="AJ641" s="4">
        <f t="shared" si="305"/>
        <v>296645.40000000002</v>
      </c>
      <c r="AK641" s="4">
        <f t="shared" si="306"/>
        <v>273849.59999999998</v>
      </c>
      <c r="AL641" s="4">
        <f t="shared" si="307"/>
        <v>42000</v>
      </c>
      <c r="AM641" s="4">
        <f t="shared" si="308"/>
        <v>8969.5249999999996</v>
      </c>
      <c r="AN641" s="4">
        <f t="shared" si="309"/>
        <v>3675.4545454545455</v>
      </c>
      <c r="AO641" s="4">
        <f t="shared" si="310"/>
        <v>0</v>
      </c>
      <c r="AP641" s="4">
        <v>0</v>
      </c>
      <c r="AQ641" s="4">
        <v>0</v>
      </c>
      <c r="AR641" s="4">
        <f t="shared" si="311"/>
        <v>0</v>
      </c>
      <c r="AS641" s="4">
        <f t="shared" si="319"/>
        <v>1285139.9795454545</v>
      </c>
      <c r="AT641" s="4">
        <v>0.08</v>
      </c>
      <c r="AU641" s="4">
        <f t="shared" si="320"/>
        <v>1387951.1779090909</v>
      </c>
      <c r="AV641" s="18">
        <f t="shared" si="321"/>
        <v>1</v>
      </c>
      <c r="AW641" s="105">
        <f t="shared" si="322"/>
        <v>38554.199386363631</v>
      </c>
      <c r="AX641" s="103" t="s">
        <v>2399</v>
      </c>
      <c r="AY641" s="107">
        <f t="shared" si="312"/>
        <v>1426505.3772954545</v>
      </c>
      <c r="AZ641" s="7"/>
      <c r="BA641" s="7"/>
      <c r="BB641" s="7"/>
      <c r="BC641" s="7"/>
      <c r="BD641" s="7"/>
      <c r="BE641" s="7"/>
      <c r="BF641" s="7"/>
    </row>
    <row r="642" spans="1:58" x14ac:dyDescent="0.25">
      <c r="A642" s="22" t="s">
        <v>600</v>
      </c>
      <c r="B642" s="23" t="s">
        <v>2162</v>
      </c>
      <c r="C642" s="22" t="s">
        <v>647</v>
      </c>
      <c r="D642" s="22" t="s">
        <v>2171</v>
      </c>
      <c r="E642" s="22" t="s">
        <v>582</v>
      </c>
      <c r="F642" s="22" t="s">
        <v>1504</v>
      </c>
      <c r="I642" s="1" t="s">
        <v>582</v>
      </c>
      <c r="J642" s="33">
        <v>11273</v>
      </c>
      <c r="K642" s="33">
        <f t="shared" si="313"/>
        <v>8466.0240594439347</v>
      </c>
      <c r="L642" s="33">
        <v>0</v>
      </c>
      <c r="M642" s="33">
        <f t="shared" si="314"/>
        <v>1</v>
      </c>
      <c r="N642" s="32">
        <v>0</v>
      </c>
      <c r="O642" s="33" t="s">
        <v>16</v>
      </c>
      <c r="P642" s="33" t="str">
        <f t="shared" si="290"/>
        <v>Faible activité</v>
      </c>
      <c r="Q642" s="36">
        <f t="shared" si="291"/>
        <v>1.0198214285714287</v>
      </c>
      <c r="R642" s="6">
        <f t="shared" si="292"/>
        <v>0</v>
      </c>
      <c r="S642" s="6">
        <f t="shared" si="293"/>
        <v>0</v>
      </c>
      <c r="T642" s="6">
        <f t="shared" si="315"/>
        <v>0</v>
      </c>
      <c r="U642" s="6">
        <f t="shared" si="294"/>
        <v>1.0198214285714287</v>
      </c>
      <c r="V642" s="6">
        <f t="shared" si="295"/>
        <v>1.5097767857142856</v>
      </c>
      <c r="W642" s="6">
        <f t="shared" si="296"/>
        <v>0</v>
      </c>
      <c r="X642" s="6">
        <f t="shared" si="297"/>
        <v>0</v>
      </c>
      <c r="Y642" s="6">
        <f t="shared" si="316"/>
        <v>0</v>
      </c>
      <c r="Z642" s="6">
        <f t="shared" si="298"/>
        <v>1.5097767857142856</v>
      </c>
      <c r="AA642" s="4">
        <f t="shared" si="299"/>
        <v>0</v>
      </c>
      <c r="AB642" s="44">
        <f t="shared" si="300"/>
        <v>0</v>
      </c>
      <c r="AC642" s="6">
        <f t="shared" si="301"/>
        <v>0</v>
      </c>
      <c r="AD642" s="4">
        <f t="shared" si="317"/>
        <v>0</v>
      </c>
      <c r="AF642" s="4">
        <f t="shared" si="302"/>
        <v>0</v>
      </c>
      <c r="AG642" s="4">
        <f t="shared" si="303"/>
        <v>0</v>
      </c>
      <c r="AH642" s="4">
        <f t="shared" si="318"/>
        <v>0</v>
      </c>
      <c r="AI642" s="4">
        <f t="shared" si="304"/>
        <v>0</v>
      </c>
      <c r="AJ642" s="4">
        <f t="shared" si="305"/>
        <v>0</v>
      </c>
      <c r="AK642" s="4">
        <f t="shared" si="306"/>
        <v>0</v>
      </c>
      <c r="AL642" s="4">
        <f t="shared" si="307"/>
        <v>0</v>
      </c>
      <c r="AM642" s="4">
        <f t="shared" si="308"/>
        <v>0</v>
      </c>
      <c r="AN642" s="4">
        <f t="shared" si="309"/>
        <v>0</v>
      </c>
      <c r="AO642" s="4">
        <f t="shared" si="310"/>
        <v>0</v>
      </c>
      <c r="AP642" s="4">
        <v>0</v>
      </c>
      <c r="AQ642" s="4">
        <v>0</v>
      </c>
      <c r="AR642" s="4">
        <f t="shared" si="311"/>
        <v>0</v>
      </c>
      <c r="AS642" s="4">
        <f t="shared" si="319"/>
        <v>0</v>
      </c>
      <c r="AT642" s="4">
        <v>0.08</v>
      </c>
      <c r="AU642" s="4">
        <f t="shared" si="320"/>
        <v>0</v>
      </c>
      <c r="AV642" s="18">
        <f t="shared" si="321"/>
        <v>0</v>
      </c>
      <c r="AW642" s="105">
        <f t="shared" si="322"/>
        <v>0</v>
      </c>
      <c r="AX642" s="103"/>
      <c r="AY642" s="107">
        <f t="shared" si="312"/>
        <v>0</v>
      </c>
      <c r="AZ642" s="7"/>
      <c r="BA642" s="7"/>
      <c r="BB642" s="7"/>
      <c r="BC642" s="7"/>
      <c r="BD642" s="7"/>
      <c r="BE642" s="7"/>
      <c r="BF642" s="7"/>
    </row>
    <row r="643" spans="1:58" x14ac:dyDescent="0.25">
      <c r="A643" s="22" t="s">
        <v>600</v>
      </c>
      <c r="B643" s="23" t="s">
        <v>2162</v>
      </c>
      <c r="C643" s="22" t="s">
        <v>2172</v>
      </c>
      <c r="D643" s="22" t="s">
        <v>2173</v>
      </c>
      <c r="E643" s="22" t="s">
        <v>584</v>
      </c>
      <c r="F643" s="22" t="s">
        <v>1504</v>
      </c>
      <c r="I643" s="1" t="s">
        <v>584</v>
      </c>
      <c r="J643" s="33">
        <v>0</v>
      </c>
      <c r="K643" s="33">
        <f t="shared" si="313"/>
        <v>0</v>
      </c>
      <c r="L643" s="33">
        <v>897</v>
      </c>
      <c r="M643" s="33">
        <f t="shared" si="314"/>
        <v>1</v>
      </c>
      <c r="N643" s="32">
        <v>0</v>
      </c>
      <c r="O643" s="33" t="s">
        <v>10</v>
      </c>
      <c r="P643" s="33" t="str">
        <f t="shared" si="290"/>
        <v>Faible activité</v>
      </c>
      <c r="Q643" s="36">
        <f t="shared" si="291"/>
        <v>0</v>
      </c>
      <c r="R643" s="6">
        <f t="shared" si="292"/>
        <v>0</v>
      </c>
      <c r="S643" s="6">
        <f t="shared" si="293"/>
        <v>1</v>
      </c>
      <c r="T643" s="6">
        <f t="shared" si="315"/>
        <v>1</v>
      </c>
      <c r="U643" s="6">
        <f t="shared" si="294"/>
        <v>1</v>
      </c>
      <c r="V643" s="6">
        <f t="shared" si="295"/>
        <v>0</v>
      </c>
      <c r="W643" s="6">
        <f t="shared" si="296"/>
        <v>0</v>
      </c>
      <c r="X643" s="6">
        <f t="shared" si="297"/>
        <v>1</v>
      </c>
      <c r="Y643" s="6">
        <f t="shared" si="316"/>
        <v>1</v>
      </c>
      <c r="Z643" s="6">
        <f t="shared" si="298"/>
        <v>1</v>
      </c>
      <c r="AA643" s="4">
        <f t="shared" si="299"/>
        <v>1</v>
      </c>
      <c r="AB643" s="44">
        <f t="shared" si="300"/>
        <v>1</v>
      </c>
      <c r="AC643" s="6">
        <f t="shared" si="301"/>
        <v>0.125</v>
      </c>
      <c r="AD643" s="4">
        <f t="shared" si="317"/>
        <v>0</v>
      </c>
      <c r="AF643" s="4">
        <f t="shared" si="302"/>
        <v>-50000</v>
      </c>
      <c r="AG643" s="4">
        <f t="shared" si="303"/>
        <v>0</v>
      </c>
      <c r="AH643" s="4">
        <f t="shared" si="318"/>
        <v>-50000</v>
      </c>
      <c r="AI643" s="4">
        <f t="shared" si="304"/>
        <v>660000</v>
      </c>
      <c r="AJ643" s="4">
        <f t="shared" si="305"/>
        <v>296645.40000000002</v>
      </c>
      <c r="AK643" s="4">
        <f t="shared" si="306"/>
        <v>273849.59999999998</v>
      </c>
      <c r="AL643" s="4">
        <f t="shared" si="307"/>
        <v>42000</v>
      </c>
      <c r="AM643" s="4">
        <f t="shared" si="308"/>
        <v>8969.5249999999996</v>
      </c>
      <c r="AN643" s="4">
        <f t="shared" si="309"/>
        <v>10600.909090909092</v>
      </c>
      <c r="AO643" s="4">
        <f t="shared" si="310"/>
        <v>0</v>
      </c>
      <c r="AP643" s="4">
        <v>0</v>
      </c>
      <c r="AQ643" s="4">
        <v>0</v>
      </c>
      <c r="AR643" s="4">
        <f t="shared" si="311"/>
        <v>0</v>
      </c>
      <c r="AS643" s="4">
        <f t="shared" si="319"/>
        <v>1292065.4340909091</v>
      </c>
      <c r="AT643" s="4">
        <v>0.08</v>
      </c>
      <c r="AU643" s="4">
        <f t="shared" si="320"/>
        <v>1395430.6688181818</v>
      </c>
      <c r="AV643" s="18">
        <f t="shared" si="321"/>
        <v>1</v>
      </c>
      <c r="AW643" s="105">
        <f t="shared" si="322"/>
        <v>38761.963022727272</v>
      </c>
      <c r="AX643" s="103" t="s">
        <v>2399</v>
      </c>
      <c r="AY643" s="107">
        <f t="shared" si="312"/>
        <v>1434192.6318409091</v>
      </c>
      <c r="AZ643" s="7"/>
      <c r="BA643" s="7"/>
      <c r="BB643" s="7"/>
      <c r="BC643" s="7"/>
      <c r="BD643" s="7"/>
      <c r="BE643" s="7"/>
      <c r="BF643" s="7"/>
    </row>
    <row r="644" spans="1:58" x14ac:dyDescent="0.25">
      <c r="A644" s="22" t="s">
        <v>600</v>
      </c>
      <c r="B644" s="23" t="s">
        <v>2162</v>
      </c>
      <c r="C644" s="22" t="s">
        <v>2174</v>
      </c>
      <c r="D644" s="22" t="s">
        <v>2168</v>
      </c>
      <c r="E644" s="22" t="s">
        <v>584</v>
      </c>
      <c r="F644" s="22">
        <v>0</v>
      </c>
      <c r="I644" s="1" t="s">
        <v>584</v>
      </c>
      <c r="J644" s="33">
        <v>0</v>
      </c>
      <c r="K644" s="33">
        <f t="shared" si="313"/>
        <v>0</v>
      </c>
      <c r="L644" s="33">
        <v>525</v>
      </c>
      <c r="M644" s="33">
        <f t="shared" si="314"/>
        <v>1</v>
      </c>
      <c r="N644" s="32">
        <v>0</v>
      </c>
      <c r="O644" s="33" t="s">
        <v>10</v>
      </c>
      <c r="P644" s="33" t="str">
        <f t="shared" si="290"/>
        <v>Faible activité</v>
      </c>
      <c r="Q644" s="36">
        <f t="shared" si="291"/>
        <v>0</v>
      </c>
      <c r="R644" s="6">
        <f t="shared" si="292"/>
        <v>0</v>
      </c>
      <c r="S644" s="6">
        <f t="shared" si="293"/>
        <v>1</v>
      </c>
      <c r="T644" s="6">
        <f t="shared" si="315"/>
        <v>1</v>
      </c>
      <c r="U644" s="6">
        <f t="shared" si="294"/>
        <v>1</v>
      </c>
      <c r="V644" s="6">
        <f t="shared" si="295"/>
        <v>0</v>
      </c>
      <c r="W644" s="6">
        <f t="shared" si="296"/>
        <v>0</v>
      </c>
      <c r="X644" s="6">
        <f t="shared" si="297"/>
        <v>1</v>
      </c>
      <c r="Y644" s="6">
        <f t="shared" si="316"/>
        <v>1</v>
      </c>
      <c r="Z644" s="6">
        <f t="shared" si="298"/>
        <v>1</v>
      </c>
      <c r="AA644" s="4">
        <f t="shared" si="299"/>
        <v>1</v>
      </c>
      <c r="AB644" s="44">
        <f t="shared" si="300"/>
        <v>1</v>
      </c>
      <c r="AC644" s="6">
        <f t="shared" si="301"/>
        <v>0.125</v>
      </c>
      <c r="AD644" s="4">
        <f t="shared" si="317"/>
        <v>0</v>
      </c>
      <c r="AF644" s="4">
        <f t="shared" si="302"/>
        <v>-50000</v>
      </c>
      <c r="AG644" s="4">
        <f t="shared" si="303"/>
        <v>0</v>
      </c>
      <c r="AH644" s="4">
        <f t="shared" si="318"/>
        <v>-50000</v>
      </c>
      <c r="AI644" s="4">
        <f t="shared" si="304"/>
        <v>660000</v>
      </c>
      <c r="AJ644" s="4">
        <f t="shared" si="305"/>
        <v>296645.40000000002</v>
      </c>
      <c r="AK644" s="4">
        <f t="shared" si="306"/>
        <v>273849.59999999998</v>
      </c>
      <c r="AL644" s="4">
        <f t="shared" si="307"/>
        <v>42000</v>
      </c>
      <c r="AM644" s="4">
        <f t="shared" si="308"/>
        <v>8969.5249999999996</v>
      </c>
      <c r="AN644" s="4">
        <f t="shared" si="309"/>
        <v>6204.545454545455</v>
      </c>
      <c r="AO644" s="4">
        <f t="shared" si="310"/>
        <v>0</v>
      </c>
      <c r="AP644" s="4">
        <v>0</v>
      </c>
      <c r="AQ644" s="4">
        <v>0</v>
      </c>
      <c r="AR644" s="4">
        <f t="shared" si="311"/>
        <v>0</v>
      </c>
      <c r="AS644" s="4">
        <f t="shared" si="319"/>
        <v>1287669.0704545453</v>
      </c>
      <c r="AT644" s="4">
        <v>0.08</v>
      </c>
      <c r="AU644" s="4">
        <f t="shared" si="320"/>
        <v>1390682.5960909091</v>
      </c>
      <c r="AV644" s="18">
        <f t="shared" si="321"/>
        <v>1</v>
      </c>
      <c r="AW644" s="105">
        <f t="shared" si="322"/>
        <v>38630.072113636357</v>
      </c>
      <c r="AX644" s="103" t="s">
        <v>2399</v>
      </c>
      <c r="AY644" s="107">
        <f t="shared" si="312"/>
        <v>1429312.6682045455</v>
      </c>
      <c r="AZ644" s="7"/>
      <c r="BA644" s="7"/>
      <c r="BB644" s="7"/>
      <c r="BC644" s="7"/>
      <c r="BD644" s="7"/>
      <c r="BE644" s="7"/>
      <c r="BF644" s="7"/>
    </row>
    <row r="645" spans="1:58" x14ac:dyDescent="0.25">
      <c r="A645" s="22" t="s">
        <v>580</v>
      </c>
      <c r="B645" s="23" t="s">
        <v>2175</v>
      </c>
      <c r="C645" s="22" t="s">
        <v>2176</v>
      </c>
      <c r="D645" s="48">
        <v>970100384</v>
      </c>
      <c r="E645" s="22" t="s">
        <v>2177</v>
      </c>
      <c r="F645" s="22" t="s">
        <v>1504</v>
      </c>
      <c r="I645" s="1" t="s">
        <v>1510</v>
      </c>
      <c r="J645" s="33">
        <v>0</v>
      </c>
      <c r="K645" s="33">
        <f t="shared" si="313"/>
        <v>0</v>
      </c>
      <c r="L645" s="33">
        <v>0</v>
      </c>
      <c r="M645" s="33">
        <f t="shared" si="314"/>
        <v>0</v>
      </c>
      <c r="N645" s="5">
        <v>0</v>
      </c>
      <c r="O645" s="1" t="s">
        <v>1510</v>
      </c>
      <c r="P645" s="33" t="str">
        <f t="shared" si="290"/>
        <v/>
      </c>
      <c r="Q645" s="36">
        <f t="shared" si="291"/>
        <v>0</v>
      </c>
      <c r="R645" s="6">
        <f t="shared" si="292"/>
        <v>0</v>
      </c>
      <c r="S645" s="6">
        <f t="shared" si="293"/>
        <v>0</v>
      </c>
      <c r="T645" s="6">
        <f t="shared" si="315"/>
        <v>0</v>
      </c>
      <c r="U645" s="6">
        <f t="shared" si="294"/>
        <v>0</v>
      </c>
      <c r="V645" s="6">
        <f t="shared" si="295"/>
        <v>0</v>
      </c>
      <c r="W645" s="6">
        <f t="shared" si="296"/>
        <v>0</v>
      </c>
      <c r="X645" s="6">
        <f t="shared" si="297"/>
        <v>0</v>
      </c>
      <c r="Y645" s="6">
        <f t="shared" si="316"/>
        <v>0</v>
      </c>
      <c r="Z645" s="6">
        <f t="shared" si="298"/>
        <v>0</v>
      </c>
      <c r="AA645" s="4">
        <f t="shared" si="299"/>
        <v>0</v>
      </c>
      <c r="AB645" s="44">
        <f t="shared" si="300"/>
        <v>0</v>
      </c>
      <c r="AC645" s="6">
        <f t="shared" si="301"/>
        <v>0</v>
      </c>
      <c r="AD645" s="4">
        <f t="shared" si="317"/>
        <v>0</v>
      </c>
      <c r="AF645" s="4">
        <f t="shared" si="302"/>
        <v>0</v>
      </c>
      <c r="AG645" s="4">
        <f t="shared" si="303"/>
        <v>0</v>
      </c>
      <c r="AH645" s="4">
        <f t="shared" si="318"/>
        <v>0</v>
      </c>
      <c r="AI645" s="4">
        <f t="shared" si="304"/>
        <v>0</v>
      </c>
      <c r="AJ645" s="4">
        <f t="shared" si="305"/>
        <v>0</v>
      </c>
      <c r="AK645" s="4">
        <f t="shared" si="306"/>
        <v>0</v>
      </c>
      <c r="AL645" s="4">
        <f t="shared" si="307"/>
        <v>0</v>
      </c>
      <c r="AM645" s="4">
        <f t="shared" si="308"/>
        <v>0</v>
      </c>
      <c r="AN645" s="4">
        <f t="shared" si="309"/>
        <v>0</v>
      </c>
      <c r="AO645" s="4">
        <f t="shared" si="310"/>
        <v>0</v>
      </c>
      <c r="AP645" s="4">
        <v>0</v>
      </c>
      <c r="AQ645" s="4">
        <v>0</v>
      </c>
      <c r="AR645" s="4">
        <f t="shared" si="311"/>
        <v>0</v>
      </c>
      <c r="AS645" s="4">
        <f t="shared" si="319"/>
        <v>0</v>
      </c>
      <c r="AT645" s="4">
        <v>0.26</v>
      </c>
      <c r="AU645" s="4">
        <f t="shared" si="320"/>
        <v>0</v>
      </c>
      <c r="AV645" s="18">
        <f t="shared" si="321"/>
        <v>0</v>
      </c>
      <c r="AW645" s="105"/>
      <c r="AX645" s="103"/>
      <c r="AY645" s="107">
        <f t="shared" si="312"/>
        <v>0</v>
      </c>
      <c r="AZ645" s="7"/>
      <c r="BA645" s="7"/>
      <c r="BB645" s="7"/>
      <c r="BC645" s="7"/>
      <c r="BD645" s="7"/>
      <c r="BE645" s="7"/>
      <c r="BF645" s="7"/>
    </row>
    <row r="646" spans="1:58" x14ac:dyDescent="0.25">
      <c r="A646" s="22" t="s">
        <v>580</v>
      </c>
      <c r="B646" s="23" t="s">
        <v>2175</v>
      </c>
      <c r="C646" s="22" t="s">
        <v>2178</v>
      </c>
      <c r="D646" s="48">
        <v>970100392</v>
      </c>
      <c r="E646" s="22" t="s">
        <v>1471</v>
      </c>
      <c r="F646" s="22" t="s">
        <v>1504</v>
      </c>
      <c r="I646" s="1" t="s">
        <v>27</v>
      </c>
      <c r="J646" s="33">
        <v>24790</v>
      </c>
      <c r="K646" s="33">
        <f t="shared" si="313"/>
        <v>18617.292329780463</v>
      </c>
      <c r="L646" s="33">
        <v>797</v>
      </c>
      <c r="M646" s="33">
        <f t="shared" si="314"/>
        <v>1</v>
      </c>
      <c r="N646" s="32">
        <v>0</v>
      </c>
      <c r="O646" s="33" t="s">
        <v>11</v>
      </c>
      <c r="P646" s="33" t="str">
        <f t="shared" ref="P646:P709" si="323">IFERROR(IF(AND(O646="SMUR seul",sorties_SMUR&lt;3000),"Faible activité",IF(AND(O646="SU Seul",Passages_SU_exDG&lt;12000),"Faible activité",IF(AND(O646="SU SMUR",(Passages_SU_exDG+sorties_SMUR*7)&lt;(12000*2)),"Faible activité",""))),"")</f>
        <v/>
      </c>
      <c r="Q646" s="36">
        <f t="shared" ref="Q646:Q709" si="324">IF(Passages_SU_exDG&gt;0,MAX(1,(58.6+0.01*Passages_SU_exDG)/168),0)</f>
        <v>1.8244047619047619</v>
      </c>
      <c r="R646" s="6">
        <f t="shared" ref="R646:R709" si="325">IF(AND(Passages_SU_exDG&gt;0,sorties_SMUR&gt;0),MAX(2,(127.8+0.0107*Passages_SU_exDG+0.06997*sorties_SMUR)/168),0)</f>
        <v>2.6715422023809525</v>
      </c>
      <c r="S646" s="6">
        <f t="shared" ref="S646:S709" si="326">IF(AND(sorties_SMUR&gt;0,Passages_SU_exDG=0),MAX(1,1+(ROUNDUP((sorties_SMUR-1749)/750,0)*1/3)),0)</f>
        <v>0</v>
      </c>
      <c r="T646" s="6">
        <f t="shared" si="315"/>
        <v>0.84713744047619066</v>
      </c>
      <c r="U646" s="6">
        <f t="shared" ref="U646:U709" si="327">IF(O646="SU seul",Q646,IF(O646="SU SMUR",R646,S646))</f>
        <v>2.6715422023809525</v>
      </c>
      <c r="V646" s="6">
        <f t="shared" ref="V646:V709" si="328">IF(Passages_SU_exDG&gt;0,MAX(1,(0.0225*Passages_SU_exDG)/168),0)</f>
        <v>3.3200892857142854</v>
      </c>
      <c r="W646" s="6">
        <f t="shared" ref="W646:W709" si="329">IF(AND(Passages_SU_exDG&gt;0,sorties_SMUR&gt;0),MAX(2,(73.3+0.019*Passages_SU_exDG+0.125*sorties_SMUR)/168),0)</f>
        <v>3.8329464285714283</v>
      </c>
      <c r="X646" s="6">
        <f t="shared" ref="X646:X709" si="330">IF(AND(sorties_SMUR&gt;0,Passages_SU_exDG=0),MAX(1,1+(ROUNDUP((sorties_SMUR-1749)/750,0)*1/3)),0)</f>
        <v>0</v>
      </c>
      <c r="Y646" s="6">
        <f t="shared" si="316"/>
        <v>0.5128571428571429</v>
      </c>
      <c r="Z646" s="6">
        <f t="shared" ref="Z646:Z709" si="331">IF(O646="SU seul",V646,IF(O646="SU SMUR",W646,X646))</f>
        <v>3.8329464285714283</v>
      </c>
      <c r="AA646" s="4">
        <f t="shared" ref="AA646:AA709" si="332">IF(sorties_SMUR&gt;0,MAX(1,1+(ROUNDUP((sorties_SMUR-1749)/750,0)*1/3)),0)</f>
        <v>1</v>
      </c>
      <c r="AB646" s="44">
        <f t="shared" ref="AB646:AB709" si="333">IF(sorties_SMUR&gt;0,ROUNDUP(AA646,0),0)</f>
        <v>1</v>
      </c>
      <c r="AC646" s="6">
        <f t="shared" ref="AC646:AC709" si="334">IF(sorties_SMUR&gt;0,Conducteurs_SMUR*0.125,0)</f>
        <v>0.125</v>
      </c>
      <c r="AD646" s="4">
        <f t="shared" si="317"/>
        <v>0</v>
      </c>
      <c r="AF646" s="4">
        <f t="shared" ref="AF646:AF709" si="335">IF(AND(P646="Faible activité",Passages_SU_exDG=0),Med_exDG*(660000-710000),0)</f>
        <v>0</v>
      </c>
      <c r="AG646" s="4">
        <f t="shared" ref="AG646:AG709" si="336">IF(AND(P646="Faible activité",Passages_SU_exDG&gt;0,sorties_SMUR&gt;0),Med_exDG*(660000-710000),0)</f>
        <v>0</v>
      </c>
      <c r="AH646" s="4">
        <f t="shared" si="318"/>
        <v>0</v>
      </c>
      <c r="AI646" s="4">
        <f t="shared" ref="AI646:AI709" si="337">+T646*$AI$3+AH646</f>
        <v>601467.58273809531</v>
      </c>
      <c r="AJ646" s="4">
        <f t="shared" ref="AJ646:AJ709" si="338">+Y646*$AJ$3</f>
        <v>152136.71228571431</v>
      </c>
      <c r="AK646" s="4">
        <f t="shared" ref="AK646:AK709" si="339">+AA646*$AK$3</f>
        <v>273849.59999999998</v>
      </c>
      <c r="AL646" s="4">
        <f t="shared" ref="AL646:AL709" si="340">+AB646*$AL$3</f>
        <v>42000</v>
      </c>
      <c r="AM646" s="4">
        <f t="shared" ref="AM646:AM709" si="341">+AC646*$AM$3</f>
        <v>8969.5249999999996</v>
      </c>
      <c r="AN646" s="4">
        <f t="shared" ref="AN646:AN709" si="342">+L646*$AN$3</f>
        <v>9419.0909090909099</v>
      </c>
      <c r="AO646" s="4">
        <f t="shared" ref="AO646:AO709" si="343">IF(AB646&gt;=2,sorties_SMUR*$AO$3,0)</f>
        <v>0</v>
      </c>
      <c r="AP646" s="4">
        <v>0</v>
      </c>
      <c r="AQ646" s="4">
        <v>0</v>
      </c>
      <c r="AR646" s="4">
        <f t="shared" ref="AR646:AR709" si="344">IF((AD646+AE646)&gt;0,sorties_SMUR*$AR$3,0)</f>
        <v>0</v>
      </c>
      <c r="AS646" s="4">
        <f t="shared" si="319"/>
        <v>1087842.5109329005</v>
      </c>
      <c r="AT646" s="4">
        <v>0.26</v>
      </c>
      <c r="AU646" s="4">
        <f t="shared" si="320"/>
        <v>1370681.5637754546</v>
      </c>
      <c r="AV646" s="18">
        <f t="shared" si="321"/>
        <v>1</v>
      </c>
      <c r="AW646" s="105"/>
      <c r="AX646" s="103"/>
      <c r="AY646" s="107">
        <f t="shared" ref="AY646:AY709" si="345">+AU646+AW646</f>
        <v>1370681.5637754546</v>
      </c>
      <c r="AZ646" s="7"/>
      <c r="BA646" s="7"/>
      <c r="BB646" s="7"/>
      <c r="BC646" s="7"/>
      <c r="BD646" s="7"/>
      <c r="BE646" s="7"/>
      <c r="BF646" s="7"/>
    </row>
    <row r="647" spans="1:58" x14ac:dyDescent="0.25">
      <c r="A647" s="22" t="s">
        <v>580</v>
      </c>
      <c r="B647" s="23" t="s">
        <v>2175</v>
      </c>
      <c r="C647" s="22" t="s">
        <v>2179</v>
      </c>
      <c r="D647" s="48">
        <v>970100400</v>
      </c>
      <c r="E647" s="22" t="s">
        <v>1473</v>
      </c>
      <c r="F647" s="22" t="s">
        <v>1504</v>
      </c>
      <c r="I647" s="1" t="s">
        <v>26</v>
      </c>
      <c r="J647" s="33">
        <v>18472</v>
      </c>
      <c r="K647" s="33">
        <f t="shared" ref="K647:K710" si="346">0.751000093980656*J647</f>
        <v>13872.473736010679</v>
      </c>
      <c r="L647" s="33">
        <v>517</v>
      </c>
      <c r="M647" s="33">
        <f t="shared" ref="M647:M710" si="347">IF(OR(J647&gt;0,L647&gt;0),1,0)</f>
        <v>1</v>
      </c>
      <c r="N647" s="32">
        <v>0</v>
      </c>
      <c r="O647" s="33" t="s">
        <v>11</v>
      </c>
      <c r="P647" s="33" t="str">
        <f t="shared" si="323"/>
        <v>Faible activité</v>
      </c>
      <c r="Q647" s="36">
        <f t="shared" si="324"/>
        <v>1.4483333333333333</v>
      </c>
      <c r="R647" s="6">
        <f t="shared" si="325"/>
        <v>2.1525291071428572</v>
      </c>
      <c r="S647" s="6">
        <f t="shared" si="326"/>
        <v>0</v>
      </c>
      <c r="T647" s="6">
        <f t="shared" ref="T647:T710" si="348">IF(O647="SU seul",0,IF(O647="SMUR seul",S647,R647-Q647))</f>
        <v>0.70419577380952392</v>
      </c>
      <c r="U647" s="6">
        <f t="shared" si="327"/>
        <v>2.1525291071428572</v>
      </c>
      <c r="V647" s="6">
        <f t="shared" si="328"/>
        <v>2.4739285714285715</v>
      </c>
      <c r="W647" s="6">
        <f t="shared" si="329"/>
        <v>2.910077380952381</v>
      </c>
      <c r="X647" s="6">
        <f t="shared" si="330"/>
        <v>0</v>
      </c>
      <c r="Y647" s="6">
        <f t="shared" ref="Y647:Y710" si="349">IF(O647="SU seul",0,IF(O647="SMUR seul",X647,W647-V647))</f>
        <v>0.43614880952380952</v>
      </c>
      <c r="Z647" s="6">
        <f t="shared" si="331"/>
        <v>2.910077380952381</v>
      </c>
      <c r="AA647" s="4">
        <f t="shared" si="332"/>
        <v>1</v>
      </c>
      <c r="AB647" s="44">
        <f t="shared" si="333"/>
        <v>1</v>
      </c>
      <c r="AC647" s="6">
        <f t="shared" si="334"/>
        <v>0.125</v>
      </c>
      <c r="AD647" s="4">
        <f t="shared" ref="AD647:AD710" si="350">IF(AB647&gt;2,1,0)</f>
        <v>0</v>
      </c>
      <c r="AF647" s="4">
        <f t="shared" si="335"/>
        <v>0</v>
      </c>
      <c r="AG647" s="4">
        <f t="shared" si="336"/>
        <v>-107626.45535714286</v>
      </c>
      <c r="AH647" s="4">
        <f t="shared" ref="AH647:AH710" si="351">AF647+IF(K647&lt;9000,AG647/2,AG647)</f>
        <v>-107626.45535714286</v>
      </c>
      <c r="AI647" s="4">
        <f t="shared" si="337"/>
        <v>392352.54404761916</v>
      </c>
      <c r="AJ647" s="4">
        <f t="shared" si="338"/>
        <v>129381.5380607143</v>
      </c>
      <c r="AK647" s="4">
        <f t="shared" si="339"/>
        <v>273849.59999999998</v>
      </c>
      <c r="AL647" s="4">
        <f t="shared" si="340"/>
        <v>42000</v>
      </c>
      <c r="AM647" s="4">
        <f t="shared" si="341"/>
        <v>8969.5249999999996</v>
      </c>
      <c r="AN647" s="4">
        <f t="shared" si="342"/>
        <v>6110</v>
      </c>
      <c r="AO647" s="4">
        <f t="shared" si="343"/>
        <v>0</v>
      </c>
      <c r="AP647" s="4">
        <v>0</v>
      </c>
      <c r="AQ647" s="4">
        <v>0</v>
      </c>
      <c r="AR647" s="4">
        <f t="shared" si="344"/>
        <v>0</v>
      </c>
      <c r="AS647" s="4">
        <f t="shared" ref="AS647:AS710" si="352">SUM(AI647:AR647)</f>
        <v>852663.20710833347</v>
      </c>
      <c r="AT647" s="4">
        <v>0.26</v>
      </c>
      <c r="AU647" s="4">
        <f t="shared" ref="AU647:AU710" si="353">+AS647*(1+AT647)</f>
        <v>1074355.6409565001</v>
      </c>
      <c r="AV647" s="18">
        <f t="shared" ref="AV647:AV710" si="354">IF(AU647&gt;0,1,0)</f>
        <v>1</v>
      </c>
      <c r="AW647" s="105"/>
      <c r="AX647" s="103"/>
      <c r="AY647" s="107">
        <f t="shared" si="345"/>
        <v>1074355.6409565001</v>
      </c>
      <c r="AZ647" s="7"/>
      <c r="BA647" s="7"/>
      <c r="BB647" s="7"/>
      <c r="BC647" s="7"/>
      <c r="BD647" s="7"/>
      <c r="BE647" s="7"/>
      <c r="BF647" s="7"/>
    </row>
    <row r="648" spans="1:58" x14ac:dyDescent="0.25">
      <c r="A648" s="22" t="s">
        <v>580</v>
      </c>
      <c r="B648" s="23" t="s">
        <v>2175</v>
      </c>
      <c r="C648" s="22" t="s">
        <v>2180</v>
      </c>
      <c r="D648" s="48">
        <v>970100426</v>
      </c>
      <c r="E648" s="22" t="s">
        <v>1475</v>
      </c>
      <c r="F648" s="22" t="s">
        <v>1504</v>
      </c>
      <c r="I648" s="1" t="s">
        <v>25</v>
      </c>
      <c r="J648" s="33">
        <v>5055</v>
      </c>
      <c r="K648" s="33">
        <f t="shared" si="346"/>
        <v>3796.3054750722163</v>
      </c>
      <c r="L648" s="33">
        <v>187</v>
      </c>
      <c r="M648" s="33">
        <f t="shared" si="347"/>
        <v>1</v>
      </c>
      <c r="N648" s="32">
        <v>0</v>
      </c>
      <c r="O648" s="33" t="s">
        <v>11</v>
      </c>
      <c r="P648" s="33" t="str">
        <f t="shared" si="323"/>
        <v>Faible activité</v>
      </c>
      <c r="Q648" s="36">
        <f t="shared" si="324"/>
        <v>1</v>
      </c>
      <c r="R648" s="6">
        <f t="shared" si="325"/>
        <v>2</v>
      </c>
      <c r="S648" s="6">
        <f t="shared" si="326"/>
        <v>0</v>
      </c>
      <c r="T648" s="6">
        <f t="shared" si="348"/>
        <v>1</v>
      </c>
      <c r="U648" s="6">
        <f t="shared" si="327"/>
        <v>2</v>
      </c>
      <c r="V648" s="6">
        <f t="shared" si="328"/>
        <v>1</v>
      </c>
      <c r="W648" s="6">
        <f t="shared" si="329"/>
        <v>2</v>
      </c>
      <c r="X648" s="6">
        <f t="shared" si="330"/>
        <v>0</v>
      </c>
      <c r="Y648" s="6">
        <f t="shared" si="349"/>
        <v>1</v>
      </c>
      <c r="Z648" s="6">
        <f t="shared" si="331"/>
        <v>2</v>
      </c>
      <c r="AA648" s="4">
        <f t="shared" si="332"/>
        <v>1</v>
      </c>
      <c r="AB648" s="44">
        <f t="shared" si="333"/>
        <v>1</v>
      </c>
      <c r="AC648" s="6">
        <f t="shared" si="334"/>
        <v>0.125</v>
      </c>
      <c r="AD648" s="4">
        <f t="shared" si="350"/>
        <v>0</v>
      </c>
      <c r="AF648" s="4">
        <f t="shared" si="335"/>
        <v>0</v>
      </c>
      <c r="AG648" s="4">
        <f t="shared" si="336"/>
        <v>-100000</v>
      </c>
      <c r="AH648" s="4">
        <f t="shared" si="351"/>
        <v>-50000</v>
      </c>
      <c r="AI648" s="4">
        <f t="shared" si="337"/>
        <v>660000</v>
      </c>
      <c r="AJ648" s="4">
        <f t="shared" si="338"/>
        <v>296645.40000000002</v>
      </c>
      <c r="AK648" s="4">
        <f t="shared" si="339"/>
        <v>273849.59999999998</v>
      </c>
      <c r="AL648" s="4">
        <f t="shared" si="340"/>
        <v>42000</v>
      </c>
      <c r="AM648" s="4">
        <f t="shared" si="341"/>
        <v>8969.5249999999996</v>
      </c>
      <c r="AN648" s="4">
        <f t="shared" si="342"/>
        <v>2210</v>
      </c>
      <c r="AO648" s="4">
        <f t="shared" si="343"/>
        <v>0</v>
      </c>
      <c r="AP648" s="4">
        <v>0</v>
      </c>
      <c r="AQ648" s="4">
        <v>0</v>
      </c>
      <c r="AR648" s="4">
        <f t="shared" si="344"/>
        <v>0</v>
      </c>
      <c r="AS648" s="4">
        <f t="shared" si="352"/>
        <v>1283674.5249999999</v>
      </c>
      <c r="AT648" s="4">
        <v>0.26</v>
      </c>
      <c r="AU648" s="4">
        <f t="shared" si="353"/>
        <v>1617429.9014999999</v>
      </c>
      <c r="AV648" s="18">
        <f t="shared" si="354"/>
        <v>1</v>
      </c>
      <c r="AW648" s="105"/>
      <c r="AX648" s="103"/>
      <c r="AY648" s="107">
        <f t="shared" si="345"/>
        <v>1617429.9014999999</v>
      </c>
      <c r="AZ648" s="7"/>
      <c r="BA648" s="7"/>
      <c r="BB648" s="7"/>
      <c r="BC648" s="7"/>
      <c r="BD648" s="7"/>
      <c r="BE648" s="7"/>
      <c r="BF648" s="7"/>
    </row>
    <row r="649" spans="1:58" x14ac:dyDescent="0.25">
      <c r="A649" s="22" t="s">
        <v>580</v>
      </c>
      <c r="B649" s="23" t="s">
        <v>2175</v>
      </c>
      <c r="C649" s="22" t="s">
        <v>2181</v>
      </c>
      <c r="D649" s="48">
        <v>970100442</v>
      </c>
      <c r="E649" s="22" t="s">
        <v>1477</v>
      </c>
      <c r="F649" s="22" t="s">
        <v>1504</v>
      </c>
      <c r="I649" s="1" t="s">
        <v>24</v>
      </c>
      <c r="J649" s="33">
        <v>70094</v>
      </c>
      <c r="K649" s="33">
        <f t="shared" si="346"/>
        <v>52640.600587480105</v>
      </c>
      <c r="L649" s="33">
        <v>6091</v>
      </c>
      <c r="M649" s="33">
        <f t="shared" si="347"/>
        <v>1</v>
      </c>
      <c r="N649" s="32">
        <v>0</v>
      </c>
      <c r="O649" s="33" t="s">
        <v>11</v>
      </c>
      <c r="P649" s="33" t="str">
        <f t="shared" si="323"/>
        <v/>
      </c>
      <c r="Q649" s="36">
        <f t="shared" si="324"/>
        <v>4.5210714285714291</v>
      </c>
      <c r="R649" s="6">
        <f t="shared" si="325"/>
        <v>7.7618635119047621</v>
      </c>
      <c r="S649" s="6">
        <f t="shared" si="326"/>
        <v>0</v>
      </c>
      <c r="T649" s="6">
        <f t="shared" si="348"/>
        <v>3.240792083333333</v>
      </c>
      <c r="U649" s="6">
        <f t="shared" si="327"/>
        <v>7.7618635119047621</v>
      </c>
      <c r="V649" s="6">
        <f t="shared" si="328"/>
        <v>9.3875892857142862</v>
      </c>
      <c r="W649" s="6">
        <f t="shared" si="329"/>
        <v>12.895601190476192</v>
      </c>
      <c r="X649" s="6">
        <f t="shared" si="330"/>
        <v>0</v>
      </c>
      <c r="Y649" s="6">
        <f t="shared" si="349"/>
        <v>3.5080119047619061</v>
      </c>
      <c r="Z649" s="6">
        <f t="shared" si="331"/>
        <v>12.895601190476192</v>
      </c>
      <c r="AA649" s="4">
        <f t="shared" si="332"/>
        <v>3</v>
      </c>
      <c r="AB649" s="44">
        <f t="shared" si="333"/>
        <v>3</v>
      </c>
      <c r="AC649" s="6">
        <f t="shared" si="334"/>
        <v>0.375</v>
      </c>
      <c r="AD649" s="4">
        <f t="shared" si="350"/>
        <v>1</v>
      </c>
      <c r="AF649" s="4">
        <f t="shared" si="335"/>
        <v>0</v>
      </c>
      <c r="AG649" s="4">
        <f t="shared" si="336"/>
        <v>0</v>
      </c>
      <c r="AH649" s="4">
        <f t="shared" si="351"/>
        <v>0</v>
      </c>
      <c r="AI649" s="4">
        <f t="shared" si="337"/>
        <v>2300962.3791666664</v>
      </c>
      <c r="AJ649" s="4">
        <f t="shared" si="338"/>
        <v>1040635.5946928576</v>
      </c>
      <c r="AK649" s="4">
        <f t="shared" si="339"/>
        <v>821548.79999999993</v>
      </c>
      <c r="AL649" s="4">
        <f t="shared" si="340"/>
        <v>126000</v>
      </c>
      <c r="AM649" s="4">
        <f t="shared" si="341"/>
        <v>26908.574999999997</v>
      </c>
      <c r="AN649" s="4">
        <f t="shared" si="342"/>
        <v>71984.545454545456</v>
      </c>
      <c r="AO649" s="4">
        <f t="shared" si="343"/>
        <v>424177.23999999993</v>
      </c>
      <c r="AP649" s="4">
        <v>0</v>
      </c>
      <c r="AQ649" s="4">
        <v>0</v>
      </c>
      <c r="AR649" s="4">
        <f t="shared" si="344"/>
        <v>751492.37483416277</v>
      </c>
      <c r="AS649" s="4">
        <f t="shared" si="352"/>
        <v>5563709.5091482326</v>
      </c>
      <c r="AT649" s="4">
        <v>0.26</v>
      </c>
      <c r="AU649" s="4">
        <f t="shared" si="353"/>
        <v>7010273.9815267734</v>
      </c>
      <c r="AV649" s="18">
        <f t="shared" si="354"/>
        <v>1</v>
      </c>
      <c r="AW649" s="105"/>
      <c r="AX649" s="103"/>
      <c r="AY649" s="107">
        <f t="shared" si="345"/>
        <v>7010273.9815267734</v>
      </c>
      <c r="AZ649" s="7"/>
      <c r="BA649" s="7"/>
      <c r="BB649" s="7"/>
      <c r="BC649" s="7"/>
      <c r="BD649" s="7"/>
      <c r="BE649" s="7"/>
      <c r="BF649" s="7"/>
    </row>
    <row r="650" spans="1:58" x14ac:dyDescent="0.25">
      <c r="A650" s="22" t="s">
        <v>580</v>
      </c>
      <c r="B650" s="23" t="s">
        <v>2175</v>
      </c>
      <c r="C650" s="22" t="s">
        <v>2182</v>
      </c>
      <c r="D650" s="48">
        <v>970107249</v>
      </c>
      <c r="E650" s="22" t="s">
        <v>2183</v>
      </c>
      <c r="F650" s="22" t="s">
        <v>1529</v>
      </c>
      <c r="I650" s="1" t="s">
        <v>23</v>
      </c>
      <c r="J650" s="33">
        <v>0</v>
      </c>
      <c r="K650" s="33">
        <f t="shared" si="346"/>
        <v>0</v>
      </c>
      <c r="L650" s="33">
        <v>0</v>
      </c>
      <c r="M650" s="33">
        <f t="shared" si="347"/>
        <v>0</v>
      </c>
      <c r="N650" s="32">
        <v>1</v>
      </c>
      <c r="O650" s="43"/>
      <c r="P650" s="33" t="str">
        <f t="shared" si="323"/>
        <v/>
      </c>
      <c r="Q650" s="36">
        <f t="shared" si="324"/>
        <v>0</v>
      </c>
      <c r="R650" s="6">
        <f t="shared" si="325"/>
        <v>0</v>
      </c>
      <c r="S650" s="6">
        <f t="shared" si="326"/>
        <v>0</v>
      </c>
      <c r="T650" s="6">
        <f t="shared" si="348"/>
        <v>0</v>
      </c>
      <c r="U650" s="6">
        <f t="shared" si="327"/>
        <v>0</v>
      </c>
      <c r="V650" s="6">
        <f t="shared" si="328"/>
        <v>0</v>
      </c>
      <c r="W650" s="6">
        <f t="shared" si="329"/>
        <v>0</v>
      </c>
      <c r="X650" s="6">
        <f t="shared" si="330"/>
        <v>0</v>
      </c>
      <c r="Y650" s="6">
        <f t="shared" si="349"/>
        <v>0</v>
      </c>
      <c r="Z650" s="6">
        <f t="shared" si="331"/>
        <v>0</v>
      </c>
      <c r="AA650" s="4">
        <f t="shared" si="332"/>
        <v>0</v>
      </c>
      <c r="AB650" s="44">
        <f t="shared" si="333"/>
        <v>0</v>
      </c>
      <c r="AC650" s="6">
        <f t="shared" si="334"/>
        <v>0</v>
      </c>
      <c r="AD650" s="4">
        <f t="shared" si="350"/>
        <v>0</v>
      </c>
      <c r="AF650" s="4">
        <f t="shared" si="335"/>
        <v>0</v>
      </c>
      <c r="AG650" s="4">
        <f t="shared" si="336"/>
        <v>0</v>
      </c>
      <c r="AH650" s="4">
        <f t="shared" si="351"/>
        <v>0</v>
      </c>
      <c r="AI650" s="4">
        <f t="shared" si="337"/>
        <v>0</v>
      </c>
      <c r="AJ650" s="4">
        <f t="shared" si="338"/>
        <v>0</v>
      </c>
      <c r="AK650" s="4">
        <f t="shared" si="339"/>
        <v>0</v>
      </c>
      <c r="AL650" s="4">
        <f t="shared" si="340"/>
        <v>0</v>
      </c>
      <c r="AM650" s="4">
        <f t="shared" si="341"/>
        <v>0</v>
      </c>
      <c r="AN650" s="4">
        <f t="shared" si="342"/>
        <v>0</v>
      </c>
      <c r="AO650" s="4">
        <f t="shared" si="343"/>
        <v>0</v>
      </c>
      <c r="AP650" s="4">
        <v>0</v>
      </c>
      <c r="AQ650" s="4">
        <v>0</v>
      </c>
      <c r="AR650" s="4">
        <f t="shared" si="344"/>
        <v>0</v>
      </c>
      <c r="AS650" s="4">
        <f t="shared" si="352"/>
        <v>0</v>
      </c>
      <c r="AT650" s="4">
        <v>0.26</v>
      </c>
      <c r="AU650" s="4">
        <f t="shared" si="353"/>
        <v>0</v>
      </c>
      <c r="AV650" s="18">
        <f t="shared" si="354"/>
        <v>0</v>
      </c>
      <c r="AW650" s="105"/>
      <c r="AX650" s="103"/>
      <c r="AY650" s="107">
        <f t="shared" si="345"/>
        <v>0</v>
      </c>
      <c r="AZ650" s="7"/>
      <c r="BA650" s="7"/>
      <c r="BB650" s="7"/>
      <c r="BC650" s="7"/>
      <c r="BD650" s="7"/>
      <c r="BE650" s="7"/>
      <c r="BF650" s="7"/>
    </row>
    <row r="651" spans="1:58" x14ac:dyDescent="0.25">
      <c r="A651" s="22" t="s">
        <v>579</v>
      </c>
      <c r="B651" s="23" t="s">
        <v>2184</v>
      </c>
      <c r="C651" s="22" t="s">
        <v>2185</v>
      </c>
      <c r="D651" s="48">
        <v>970211215</v>
      </c>
      <c r="E651" s="22" t="s">
        <v>1480</v>
      </c>
      <c r="F651" s="22" t="s">
        <v>1504</v>
      </c>
      <c r="I651" s="1" t="s">
        <v>22</v>
      </c>
      <c r="J651" s="33">
        <v>45480</v>
      </c>
      <c r="K651" s="33">
        <f t="shared" si="346"/>
        <v>34155.48427424024</v>
      </c>
      <c r="L651" s="33">
        <v>6324</v>
      </c>
      <c r="M651" s="33">
        <f t="shared" si="347"/>
        <v>1</v>
      </c>
      <c r="N651" s="32">
        <v>0</v>
      </c>
      <c r="O651" s="33" t="s">
        <v>11</v>
      </c>
      <c r="P651" s="33" t="str">
        <f t="shared" si="323"/>
        <v/>
      </c>
      <c r="Q651" s="36">
        <f t="shared" si="324"/>
        <v>3.0559523809523808</v>
      </c>
      <c r="R651" s="6">
        <f t="shared" si="325"/>
        <v>6.2912278571428564</v>
      </c>
      <c r="S651" s="6">
        <f t="shared" si="326"/>
        <v>0</v>
      </c>
      <c r="T651" s="6">
        <f t="shared" si="348"/>
        <v>3.2352754761904756</v>
      </c>
      <c r="U651" s="6">
        <f t="shared" si="327"/>
        <v>6.2912278571428564</v>
      </c>
      <c r="V651" s="6">
        <f t="shared" si="328"/>
        <v>6.0910714285714285</v>
      </c>
      <c r="W651" s="6">
        <f t="shared" si="329"/>
        <v>10.285238095238096</v>
      </c>
      <c r="X651" s="6">
        <f t="shared" si="330"/>
        <v>0</v>
      </c>
      <c r="Y651" s="6">
        <f t="shared" si="349"/>
        <v>4.1941666666666677</v>
      </c>
      <c r="Z651" s="6">
        <f t="shared" si="331"/>
        <v>10.285238095238096</v>
      </c>
      <c r="AA651" s="4">
        <f t="shared" si="332"/>
        <v>3.3333333333333335</v>
      </c>
      <c r="AB651" s="44">
        <f t="shared" si="333"/>
        <v>4</v>
      </c>
      <c r="AC651" s="6">
        <f t="shared" si="334"/>
        <v>0.41666666666666669</v>
      </c>
      <c r="AD651" s="4">
        <f t="shared" si="350"/>
        <v>1</v>
      </c>
      <c r="AF651" s="4">
        <f t="shared" si="335"/>
        <v>0</v>
      </c>
      <c r="AG651" s="4">
        <f t="shared" si="336"/>
        <v>0</v>
      </c>
      <c r="AH651" s="4">
        <f t="shared" si="351"/>
        <v>0</v>
      </c>
      <c r="AI651" s="4">
        <f t="shared" si="337"/>
        <v>2297045.5880952375</v>
      </c>
      <c r="AJ651" s="4">
        <f t="shared" si="338"/>
        <v>1244180.2485000005</v>
      </c>
      <c r="AK651" s="4">
        <f t="shared" si="339"/>
        <v>912832</v>
      </c>
      <c r="AL651" s="4">
        <f t="shared" si="340"/>
        <v>168000</v>
      </c>
      <c r="AM651" s="4">
        <f t="shared" si="341"/>
        <v>29898.416666666668</v>
      </c>
      <c r="AN651" s="4">
        <f t="shared" si="342"/>
        <v>74738.181818181823</v>
      </c>
      <c r="AO651" s="4">
        <f t="shared" si="343"/>
        <v>440403.35999999993</v>
      </c>
      <c r="AP651" s="4">
        <v>0</v>
      </c>
      <c r="AQ651" s="4">
        <v>0</v>
      </c>
      <c r="AR651" s="4">
        <f t="shared" si="344"/>
        <v>780239.33318851504</v>
      </c>
      <c r="AS651" s="4">
        <f t="shared" si="352"/>
        <v>5947337.1282686023</v>
      </c>
      <c r="AT651" s="4">
        <v>0.26</v>
      </c>
      <c r="AU651" s="4">
        <f t="shared" si="353"/>
        <v>7493644.7816184387</v>
      </c>
      <c r="AV651" s="18">
        <f t="shared" si="354"/>
        <v>1</v>
      </c>
      <c r="AW651" s="105"/>
      <c r="AX651" s="103"/>
      <c r="AY651" s="107">
        <f t="shared" si="345"/>
        <v>7493644.7816184387</v>
      </c>
      <c r="AZ651" s="7"/>
      <c r="BA651" s="7"/>
      <c r="BB651" s="7"/>
      <c r="BC651" s="7"/>
      <c r="BD651" s="7"/>
      <c r="BE651" s="7"/>
      <c r="BF651" s="7"/>
    </row>
    <row r="652" spans="1:58" x14ac:dyDescent="0.25">
      <c r="A652" s="22" t="s">
        <v>579</v>
      </c>
      <c r="B652" s="23" t="s">
        <v>2184</v>
      </c>
      <c r="C652" s="22" t="s">
        <v>2186</v>
      </c>
      <c r="D652" s="48">
        <v>970211223</v>
      </c>
      <c r="E652" s="22" t="s">
        <v>1480</v>
      </c>
      <c r="F652" s="22" t="s">
        <v>1504</v>
      </c>
      <c r="I652" s="1" t="s">
        <v>22</v>
      </c>
      <c r="J652" s="33">
        <v>31763</v>
      </c>
      <c r="K652" s="33">
        <f t="shared" si="346"/>
        <v>23854.015985107577</v>
      </c>
      <c r="L652" s="33">
        <v>264</v>
      </c>
      <c r="M652" s="33">
        <f t="shared" si="347"/>
        <v>1</v>
      </c>
      <c r="N652" s="32">
        <v>0</v>
      </c>
      <c r="O652" s="33" t="s">
        <v>11</v>
      </c>
      <c r="P652" s="33" t="str">
        <f t="shared" si="323"/>
        <v/>
      </c>
      <c r="Q652" s="36">
        <f t="shared" si="324"/>
        <v>2.2394642857142859</v>
      </c>
      <c r="R652" s="6">
        <f t="shared" si="325"/>
        <v>2.893667738095238</v>
      </c>
      <c r="S652" s="6">
        <f t="shared" si="326"/>
        <v>0</v>
      </c>
      <c r="T652" s="6">
        <f t="shared" si="348"/>
        <v>0.65420345238095212</v>
      </c>
      <c r="U652" s="6">
        <f t="shared" si="327"/>
        <v>2.893667738095238</v>
      </c>
      <c r="V652" s="6">
        <f t="shared" si="328"/>
        <v>4.2539732142857147</v>
      </c>
      <c r="W652" s="6">
        <f t="shared" si="329"/>
        <v>4.2249821428571419</v>
      </c>
      <c r="X652" s="6">
        <f t="shared" si="330"/>
        <v>0</v>
      </c>
      <c r="Y652" s="6">
        <f t="shared" si="349"/>
        <v>-2.8991071428572823E-2</v>
      </c>
      <c r="Z652" s="6">
        <f t="shared" si="331"/>
        <v>4.2249821428571419</v>
      </c>
      <c r="AA652" s="4">
        <f t="shared" si="332"/>
        <v>1</v>
      </c>
      <c r="AB652" s="44">
        <f t="shared" si="333"/>
        <v>1</v>
      </c>
      <c r="AC652" s="6">
        <f t="shared" si="334"/>
        <v>0.125</v>
      </c>
      <c r="AD652" s="4">
        <f t="shared" si="350"/>
        <v>0</v>
      </c>
      <c r="AF652" s="4">
        <f t="shared" si="335"/>
        <v>0</v>
      </c>
      <c r="AG652" s="4">
        <f t="shared" si="336"/>
        <v>0</v>
      </c>
      <c r="AH652" s="4">
        <f t="shared" si="351"/>
        <v>0</v>
      </c>
      <c r="AI652" s="4">
        <f t="shared" si="337"/>
        <v>464484.45119047601</v>
      </c>
      <c r="AJ652" s="4">
        <f t="shared" si="338"/>
        <v>-8600.0679803575567</v>
      </c>
      <c r="AK652" s="4">
        <f t="shared" si="339"/>
        <v>273849.59999999998</v>
      </c>
      <c r="AL652" s="4">
        <f t="shared" si="340"/>
        <v>42000</v>
      </c>
      <c r="AM652" s="4">
        <f t="shared" si="341"/>
        <v>8969.5249999999996</v>
      </c>
      <c r="AN652" s="4">
        <f t="shared" si="342"/>
        <v>3120</v>
      </c>
      <c r="AO652" s="4">
        <f t="shared" si="343"/>
        <v>0</v>
      </c>
      <c r="AP652" s="4">
        <v>0</v>
      </c>
      <c r="AQ652" s="4">
        <v>0</v>
      </c>
      <c r="AR652" s="4">
        <f t="shared" si="344"/>
        <v>0</v>
      </c>
      <c r="AS652" s="4">
        <f t="shared" si="352"/>
        <v>783823.50821011851</v>
      </c>
      <c r="AT652" s="4">
        <v>0.26</v>
      </c>
      <c r="AU652" s="4">
        <f t="shared" si="353"/>
        <v>987617.6203447493</v>
      </c>
      <c r="AV652" s="18">
        <f t="shared" si="354"/>
        <v>1</v>
      </c>
      <c r="AW652" s="105"/>
      <c r="AX652" s="103"/>
      <c r="AY652" s="107">
        <f t="shared" si="345"/>
        <v>987617.6203447493</v>
      </c>
      <c r="AZ652" s="7"/>
      <c r="BA652" s="7"/>
      <c r="BB652" s="7"/>
      <c r="BC652" s="7"/>
      <c r="BD652" s="7"/>
      <c r="BE652" s="7"/>
      <c r="BF652" s="7"/>
    </row>
    <row r="653" spans="1:58" x14ac:dyDescent="0.25">
      <c r="A653" s="22" t="s">
        <v>579</v>
      </c>
      <c r="B653" s="23" t="s">
        <v>2184</v>
      </c>
      <c r="C653" s="22" t="s">
        <v>2187</v>
      </c>
      <c r="D653" s="48">
        <v>970211231</v>
      </c>
      <c r="E653" s="22" t="s">
        <v>1480</v>
      </c>
      <c r="F653" s="22" t="s">
        <v>1504</v>
      </c>
      <c r="I653" s="1" t="s">
        <v>22</v>
      </c>
      <c r="J653" s="33">
        <v>2079</v>
      </c>
      <c r="K653" s="33">
        <f t="shared" si="346"/>
        <v>1561.3291953857838</v>
      </c>
      <c r="L653" s="33">
        <v>0</v>
      </c>
      <c r="M653" s="33">
        <f t="shared" si="347"/>
        <v>1</v>
      </c>
      <c r="N653" s="32">
        <v>0</v>
      </c>
      <c r="O653" s="33" t="s">
        <v>16</v>
      </c>
      <c r="P653" s="33" t="str">
        <f t="shared" si="323"/>
        <v>Faible activité</v>
      </c>
      <c r="Q653" s="36">
        <f t="shared" si="324"/>
        <v>1</v>
      </c>
      <c r="R653" s="6">
        <f t="shared" si="325"/>
        <v>0</v>
      </c>
      <c r="S653" s="6">
        <f t="shared" si="326"/>
        <v>0</v>
      </c>
      <c r="T653" s="6">
        <f t="shared" si="348"/>
        <v>0</v>
      </c>
      <c r="U653" s="6">
        <f t="shared" si="327"/>
        <v>1</v>
      </c>
      <c r="V653" s="6">
        <f t="shared" si="328"/>
        <v>1</v>
      </c>
      <c r="W653" s="6">
        <f t="shared" si="329"/>
        <v>0</v>
      </c>
      <c r="X653" s="6">
        <f t="shared" si="330"/>
        <v>0</v>
      </c>
      <c r="Y653" s="6">
        <f t="shared" si="349"/>
        <v>0</v>
      </c>
      <c r="Z653" s="6">
        <f t="shared" si="331"/>
        <v>1</v>
      </c>
      <c r="AA653" s="4">
        <f t="shared" si="332"/>
        <v>0</v>
      </c>
      <c r="AB653" s="44">
        <f t="shared" si="333"/>
        <v>0</v>
      </c>
      <c r="AC653" s="6">
        <f t="shared" si="334"/>
        <v>0</v>
      </c>
      <c r="AD653" s="4">
        <f t="shared" si="350"/>
        <v>0</v>
      </c>
      <c r="AF653" s="4">
        <f t="shared" si="335"/>
        <v>0</v>
      </c>
      <c r="AG653" s="4">
        <f t="shared" si="336"/>
        <v>0</v>
      </c>
      <c r="AH653" s="4">
        <f t="shared" si="351"/>
        <v>0</v>
      </c>
      <c r="AI653" s="4">
        <f t="shared" si="337"/>
        <v>0</v>
      </c>
      <c r="AJ653" s="4">
        <f t="shared" si="338"/>
        <v>0</v>
      </c>
      <c r="AK653" s="4">
        <f t="shared" si="339"/>
        <v>0</v>
      </c>
      <c r="AL653" s="4">
        <f t="shared" si="340"/>
        <v>0</v>
      </c>
      <c r="AM653" s="4">
        <f t="shared" si="341"/>
        <v>0</v>
      </c>
      <c r="AN653" s="4">
        <f t="shared" si="342"/>
        <v>0</v>
      </c>
      <c r="AO653" s="4">
        <f t="shared" si="343"/>
        <v>0</v>
      </c>
      <c r="AP653" s="4">
        <v>0</v>
      </c>
      <c r="AQ653" s="4">
        <v>0</v>
      </c>
      <c r="AR653" s="4">
        <f t="shared" si="344"/>
        <v>0</v>
      </c>
      <c r="AS653" s="4">
        <f t="shared" si="352"/>
        <v>0</v>
      </c>
      <c r="AT653" s="4">
        <v>0.26</v>
      </c>
      <c r="AU653" s="4">
        <f t="shared" si="353"/>
        <v>0</v>
      </c>
      <c r="AV653" s="18">
        <f t="shared" si="354"/>
        <v>0</v>
      </c>
      <c r="AW653" s="105"/>
      <c r="AX653" s="103"/>
      <c r="AY653" s="107">
        <f t="shared" si="345"/>
        <v>0</v>
      </c>
      <c r="AZ653" s="7"/>
      <c r="BA653" s="7"/>
      <c r="BB653" s="7"/>
      <c r="BC653" s="7"/>
      <c r="BD653" s="7"/>
      <c r="BE653" s="7"/>
      <c r="BF653" s="7"/>
    </row>
    <row r="654" spans="1:58" x14ac:dyDescent="0.25">
      <c r="A654" s="22" t="s">
        <v>579</v>
      </c>
      <c r="B654" s="23" t="s">
        <v>2184</v>
      </c>
      <c r="C654" s="22" t="s">
        <v>2188</v>
      </c>
      <c r="D654" s="48">
        <v>970211256</v>
      </c>
      <c r="E654" s="22" t="s">
        <v>1480</v>
      </c>
      <c r="F654" s="22" t="s">
        <v>1504</v>
      </c>
      <c r="I654" s="1" t="s">
        <v>22</v>
      </c>
      <c r="J654" s="33">
        <v>25220</v>
      </c>
      <c r="K654" s="33">
        <f t="shared" si="346"/>
        <v>18940.222370192147</v>
      </c>
      <c r="L654" s="33">
        <v>0</v>
      </c>
      <c r="M654" s="33">
        <f t="shared" si="347"/>
        <v>1</v>
      </c>
      <c r="N654" s="32">
        <v>0</v>
      </c>
      <c r="O654" s="33" t="s">
        <v>16</v>
      </c>
      <c r="P654" s="33" t="str">
        <f t="shared" si="323"/>
        <v/>
      </c>
      <c r="Q654" s="36">
        <f t="shared" si="324"/>
        <v>1.85</v>
      </c>
      <c r="R654" s="6">
        <f t="shared" si="325"/>
        <v>0</v>
      </c>
      <c r="S654" s="6">
        <f t="shared" si="326"/>
        <v>0</v>
      </c>
      <c r="T654" s="6">
        <f t="shared" si="348"/>
        <v>0</v>
      </c>
      <c r="U654" s="6">
        <f t="shared" si="327"/>
        <v>1.85</v>
      </c>
      <c r="V654" s="6">
        <f t="shared" si="328"/>
        <v>3.3776785714285711</v>
      </c>
      <c r="W654" s="6">
        <f t="shared" si="329"/>
        <v>0</v>
      </c>
      <c r="X654" s="6">
        <f t="shared" si="330"/>
        <v>0</v>
      </c>
      <c r="Y654" s="6">
        <f t="shared" si="349"/>
        <v>0</v>
      </c>
      <c r="Z654" s="6">
        <f t="shared" si="331"/>
        <v>3.3776785714285711</v>
      </c>
      <c r="AA654" s="4">
        <f t="shared" si="332"/>
        <v>0</v>
      </c>
      <c r="AB654" s="44">
        <f t="shared" si="333"/>
        <v>0</v>
      </c>
      <c r="AC654" s="6">
        <f t="shared" si="334"/>
        <v>0</v>
      </c>
      <c r="AD654" s="4">
        <f t="shared" si="350"/>
        <v>0</v>
      </c>
      <c r="AF654" s="4">
        <f t="shared" si="335"/>
        <v>0</v>
      </c>
      <c r="AG654" s="4">
        <f t="shared" si="336"/>
        <v>0</v>
      </c>
      <c r="AH654" s="4">
        <f t="shared" si="351"/>
        <v>0</v>
      </c>
      <c r="AI654" s="4">
        <f t="shared" si="337"/>
        <v>0</v>
      </c>
      <c r="AJ654" s="4">
        <f t="shared" si="338"/>
        <v>0</v>
      </c>
      <c r="AK654" s="4">
        <f t="shared" si="339"/>
        <v>0</v>
      </c>
      <c r="AL654" s="4">
        <f t="shared" si="340"/>
        <v>0</v>
      </c>
      <c r="AM654" s="4">
        <f t="shared" si="341"/>
        <v>0</v>
      </c>
      <c r="AN654" s="4">
        <f t="shared" si="342"/>
        <v>0</v>
      </c>
      <c r="AO654" s="4">
        <f t="shared" si="343"/>
        <v>0</v>
      </c>
      <c r="AP654" s="4">
        <v>0</v>
      </c>
      <c r="AQ654" s="4">
        <v>0</v>
      </c>
      <c r="AR654" s="4">
        <f t="shared" si="344"/>
        <v>0</v>
      </c>
      <c r="AS654" s="4">
        <f t="shared" si="352"/>
        <v>0</v>
      </c>
      <c r="AT654" s="4">
        <v>0.26</v>
      </c>
      <c r="AU654" s="4">
        <f t="shared" si="353"/>
        <v>0</v>
      </c>
      <c r="AV654" s="18">
        <f t="shared" si="354"/>
        <v>0</v>
      </c>
      <c r="AW654" s="105"/>
      <c r="AX654" s="103"/>
      <c r="AY654" s="107">
        <f t="shared" si="345"/>
        <v>0</v>
      </c>
      <c r="AZ654" s="7"/>
      <c r="BA654" s="7"/>
      <c r="BB654" s="7"/>
      <c r="BC654" s="7"/>
      <c r="BD654" s="7"/>
      <c r="BE654" s="7"/>
      <c r="BF654" s="7"/>
    </row>
    <row r="655" spans="1:58" x14ac:dyDescent="0.25">
      <c r="A655" s="22" t="s">
        <v>2189</v>
      </c>
      <c r="B655" s="23" t="s">
        <v>2190</v>
      </c>
      <c r="C655" s="22" t="s">
        <v>2191</v>
      </c>
      <c r="D655" s="48">
        <v>970400024</v>
      </c>
      <c r="E655" s="22" t="s">
        <v>1491</v>
      </c>
      <c r="F655" s="22" t="s">
        <v>1504</v>
      </c>
      <c r="I655" s="1" t="s">
        <v>18</v>
      </c>
      <c r="J655" s="33">
        <v>43358</v>
      </c>
      <c r="K655" s="33">
        <f t="shared" si="346"/>
        <v>32561.862074813285</v>
      </c>
      <c r="L655" s="33">
        <v>2604</v>
      </c>
      <c r="M655" s="33">
        <f t="shared" si="347"/>
        <v>1</v>
      </c>
      <c r="N655" s="32">
        <v>0</v>
      </c>
      <c r="O655" s="33" t="s">
        <v>11</v>
      </c>
      <c r="P655" s="33" t="str">
        <f t="shared" si="323"/>
        <v/>
      </c>
      <c r="Q655" s="36">
        <f t="shared" si="324"/>
        <v>2.929642857142857</v>
      </c>
      <c r="R655" s="6">
        <f t="shared" si="325"/>
        <v>4.6067409523809522</v>
      </c>
      <c r="S655" s="6">
        <f t="shared" si="326"/>
        <v>0</v>
      </c>
      <c r="T655" s="6">
        <f t="shared" si="348"/>
        <v>1.6770980952380952</v>
      </c>
      <c r="U655" s="6">
        <f t="shared" si="327"/>
        <v>4.6067409523809522</v>
      </c>
      <c r="V655" s="6">
        <f t="shared" si="328"/>
        <v>5.8068749999999998</v>
      </c>
      <c r="W655" s="6">
        <f t="shared" si="329"/>
        <v>7.2773928571428561</v>
      </c>
      <c r="X655" s="6">
        <f t="shared" si="330"/>
        <v>0</v>
      </c>
      <c r="Y655" s="6">
        <f t="shared" si="349"/>
        <v>1.4705178571428563</v>
      </c>
      <c r="Z655" s="6">
        <f t="shared" si="331"/>
        <v>7.2773928571428561</v>
      </c>
      <c r="AA655" s="4">
        <f t="shared" si="332"/>
        <v>1.6666666666666665</v>
      </c>
      <c r="AB655" s="44">
        <f t="shared" si="333"/>
        <v>2</v>
      </c>
      <c r="AC655" s="6">
        <f t="shared" si="334"/>
        <v>0.20833333333333331</v>
      </c>
      <c r="AD655" s="4">
        <f t="shared" si="350"/>
        <v>0</v>
      </c>
      <c r="AE655" s="4">
        <v>1</v>
      </c>
      <c r="AF655" s="4">
        <f t="shared" si="335"/>
        <v>0</v>
      </c>
      <c r="AG655" s="4">
        <f t="shared" si="336"/>
        <v>0</v>
      </c>
      <c r="AH655" s="4">
        <f t="shared" si="351"/>
        <v>0</v>
      </c>
      <c r="AI655" s="4">
        <f t="shared" si="337"/>
        <v>1190739.6476190477</v>
      </c>
      <c r="AJ655" s="4">
        <f t="shared" si="338"/>
        <v>436222.35793928552</v>
      </c>
      <c r="AK655" s="4">
        <f t="shared" si="339"/>
        <v>456415.99999999994</v>
      </c>
      <c r="AL655" s="4">
        <f t="shared" si="340"/>
        <v>84000</v>
      </c>
      <c r="AM655" s="4">
        <f t="shared" si="341"/>
        <v>14949.208333333332</v>
      </c>
      <c r="AN655" s="4">
        <f t="shared" si="342"/>
        <v>30774.545454545456</v>
      </c>
      <c r="AO655" s="4">
        <f t="shared" si="343"/>
        <v>181342.55999999997</v>
      </c>
      <c r="AP655" s="4">
        <v>0</v>
      </c>
      <c r="AQ655" s="4">
        <v>0</v>
      </c>
      <c r="AR655" s="4">
        <f t="shared" si="344"/>
        <v>321275.01954821206</v>
      </c>
      <c r="AS655" s="4">
        <f t="shared" si="352"/>
        <v>2715719.3388944245</v>
      </c>
      <c r="AT655" s="4">
        <v>0.31</v>
      </c>
      <c r="AU655" s="4">
        <f t="shared" si="353"/>
        <v>3557592.3339516963</v>
      </c>
      <c r="AV655" s="18">
        <f t="shared" si="354"/>
        <v>1</v>
      </c>
      <c r="AW655" s="105"/>
      <c r="AX655" s="103"/>
      <c r="AY655" s="107">
        <f t="shared" si="345"/>
        <v>3557592.3339516963</v>
      </c>
      <c r="AZ655" s="7"/>
      <c r="BA655" s="7"/>
      <c r="BB655" s="7"/>
      <c r="BC655" s="7"/>
      <c r="BD655" s="7"/>
      <c r="BE655" s="7"/>
      <c r="BF655" s="7"/>
    </row>
    <row r="656" spans="1:58" x14ac:dyDescent="0.25">
      <c r="A656" s="22" t="s">
        <v>2189</v>
      </c>
      <c r="B656" s="23" t="s">
        <v>2190</v>
      </c>
      <c r="C656" s="22" t="s">
        <v>2192</v>
      </c>
      <c r="D656" s="48">
        <v>970400057</v>
      </c>
      <c r="E656" s="22" t="s">
        <v>1491</v>
      </c>
      <c r="F656" s="22" t="s">
        <v>1504</v>
      </c>
      <c r="I656" s="1" t="s">
        <v>18</v>
      </c>
      <c r="J656" s="33">
        <v>57807</v>
      </c>
      <c r="K656" s="33">
        <f t="shared" si="346"/>
        <v>43413.062432739782</v>
      </c>
      <c r="L656" s="33">
        <v>2541</v>
      </c>
      <c r="M656" s="33">
        <f t="shared" si="347"/>
        <v>1</v>
      </c>
      <c r="N656" s="32">
        <v>0</v>
      </c>
      <c r="O656" s="33" t="s">
        <v>11</v>
      </c>
      <c r="P656" s="33" t="str">
        <f t="shared" si="323"/>
        <v/>
      </c>
      <c r="Q656" s="36">
        <f t="shared" si="324"/>
        <v>3.7897023809523813</v>
      </c>
      <c r="R656" s="6">
        <f t="shared" si="325"/>
        <v>5.5007658928571423</v>
      </c>
      <c r="S656" s="6">
        <f t="shared" si="326"/>
        <v>0</v>
      </c>
      <c r="T656" s="6">
        <f t="shared" si="348"/>
        <v>1.711063511904761</v>
      </c>
      <c r="U656" s="6">
        <f t="shared" si="327"/>
        <v>5.5007658928571423</v>
      </c>
      <c r="V656" s="6">
        <f t="shared" si="328"/>
        <v>7.7420089285714289</v>
      </c>
      <c r="W656" s="6">
        <f t="shared" si="329"/>
        <v>8.8646309523809528</v>
      </c>
      <c r="X656" s="6">
        <f t="shared" si="330"/>
        <v>0</v>
      </c>
      <c r="Y656" s="6">
        <f t="shared" si="349"/>
        <v>1.1226220238095239</v>
      </c>
      <c r="Z656" s="6">
        <f t="shared" si="331"/>
        <v>8.8646309523809528</v>
      </c>
      <c r="AA656" s="4">
        <f t="shared" si="332"/>
        <v>1.6666666666666665</v>
      </c>
      <c r="AB656" s="44">
        <f t="shared" si="333"/>
        <v>2</v>
      </c>
      <c r="AC656" s="6">
        <f t="shared" si="334"/>
        <v>0.20833333333333331</v>
      </c>
      <c r="AD656" s="4">
        <f t="shared" si="350"/>
        <v>0</v>
      </c>
      <c r="AF656" s="4">
        <f t="shared" si="335"/>
        <v>0</v>
      </c>
      <c r="AG656" s="4">
        <f t="shared" si="336"/>
        <v>0</v>
      </c>
      <c r="AH656" s="4">
        <f t="shared" si="351"/>
        <v>0</v>
      </c>
      <c r="AI656" s="4">
        <f t="shared" si="337"/>
        <v>1214855.0934523803</v>
      </c>
      <c r="AJ656" s="4">
        <f t="shared" si="338"/>
        <v>333020.65930178575</v>
      </c>
      <c r="AK656" s="4">
        <f t="shared" si="339"/>
        <v>456415.99999999994</v>
      </c>
      <c r="AL656" s="4">
        <f t="shared" si="340"/>
        <v>84000</v>
      </c>
      <c r="AM656" s="4">
        <f t="shared" si="341"/>
        <v>14949.208333333332</v>
      </c>
      <c r="AN656" s="4">
        <f t="shared" si="342"/>
        <v>30030</v>
      </c>
      <c r="AO656" s="4">
        <f t="shared" si="343"/>
        <v>176955.23999999996</v>
      </c>
      <c r="AP656" s="4">
        <v>0</v>
      </c>
      <c r="AQ656" s="4">
        <v>0</v>
      </c>
      <c r="AR656" s="4">
        <f t="shared" si="344"/>
        <v>0</v>
      </c>
      <c r="AS656" s="4">
        <f t="shared" si="352"/>
        <v>2310226.201087499</v>
      </c>
      <c r="AT656" s="4">
        <v>0.31</v>
      </c>
      <c r="AU656" s="4">
        <f t="shared" si="353"/>
        <v>3026396.3234246238</v>
      </c>
      <c r="AV656" s="18">
        <f t="shared" si="354"/>
        <v>1</v>
      </c>
      <c r="AW656" s="105"/>
      <c r="AX656" s="103"/>
      <c r="AY656" s="107">
        <f t="shared" si="345"/>
        <v>3026396.3234246238</v>
      </c>
      <c r="AZ656" s="7"/>
      <c r="BA656" s="7"/>
      <c r="BB656" s="7"/>
      <c r="BC656" s="7"/>
      <c r="BD656" s="7"/>
      <c r="BE656" s="7"/>
      <c r="BF656" s="7"/>
    </row>
    <row r="657" spans="1:58" x14ac:dyDescent="0.25">
      <c r="A657" s="22" t="s">
        <v>2189</v>
      </c>
      <c r="B657" s="23" t="s">
        <v>2190</v>
      </c>
      <c r="C657" s="22" t="s">
        <v>2193</v>
      </c>
      <c r="D657" s="48">
        <v>970400065</v>
      </c>
      <c r="E657" s="22" t="s">
        <v>1493</v>
      </c>
      <c r="F657" s="22" t="s">
        <v>1504</v>
      </c>
      <c r="I657" s="1" t="s">
        <v>17</v>
      </c>
      <c r="J657" s="33">
        <v>40611</v>
      </c>
      <c r="K657" s="33">
        <f t="shared" si="346"/>
        <v>30498.864816648424</v>
      </c>
      <c r="L657" s="33">
        <v>1478</v>
      </c>
      <c r="M657" s="33">
        <f t="shared" si="347"/>
        <v>1</v>
      </c>
      <c r="N657" s="32">
        <v>0</v>
      </c>
      <c r="O657" s="33" t="s">
        <v>11</v>
      </c>
      <c r="P657" s="33" t="str">
        <f t="shared" si="323"/>
        <v/>
      </c>
      <c r="Q657" s="36">
        <f t="shared" si="324"/>
        <v>2.7661309523809527</v>
      </c>
      <c r="R657" s="6">
        <f t="shared" si="325"/>
        <v>3.9628176190476188</v>
      </c>
      <c r="S657" s="6">
        <f t="shared" si="326"/>
        <v>0</v>
      </c>
      <c r="T657" s="6">
        <f t="shared" si="348"/>
        <v>1.196686666666666</v>
      </c>
      <c r="U657" s="6">
        <f t="shared" si="327"/>
        <v>3.9628176190476188</v>
      </c>
      <c r="V657" s="6">
        <f t="shared" si="328"/>
        <v>5.4389732142857143</v>
      </c>
      <c r="W657" s="6">
        <f t="shared" si="329"/>
        <v>6.1289226190476196</v>
      </c>
      <c r="X657" s="6">
        <f t="shared" si="330"/>
        <v>0</v>
      </c>
      <c r="Y657" s="6">
        <f t="shared" si="349"/>
        <v>0.68994940476190525</v>
      </c>
      <c r="Z657" s="6">
        <f t="shared" si="331"/>
        <v>6.1289226190476196</v>
      </c>
      <c r="AA657" s="4">
        <f t="shared" si="332"/>
        <v>1</v>
      </c>
      <c r="AB657" s="44">
        <f t="shared" si="333"/>
        <v>1</v>
      </c>
      <c r="AC657" s="6">
        <f t="shared" si="334"/>
        <v>0.125</v>
      </c>
      <c r="AD657" s="4">
        <f t="shared" si="350"/>
        <v>0</v>
      </c>
      <c r="AF657" s="4">
        <f t="shared" si="335"/>
        <v>0</v>
      </c>
      <c r="AG657" s="4">
        <f t="shared" si="336"/>
        <v>0</v>
      </c>
      <c r="AH657" s="4">
        <f t="shared" si="351"/>
        <v>0</v>
      </c>
      <c r="AI657" s="4">
        <f t="shared" si="337"/>
        <v>849647.53333333286</v>
      </c>
      <c r="AJ657" s="4">
        <f t="shared" si="338"/>
        <v>204670.3171553573</v>
      </c>
      <c r="AK657" s="4">
        <f t="shared" si="339"/>
        <v>273849.59999999998</v>
      </c>
      <c r="AL657" s="4">
        <f t="shared" si="340"/>
        <v>42000</v>
      </c>
      <c r="AM657" s="4">
        <f t="shared" si="341"/>
        <v>8969.5249999999996</v>
      </c>
      <c r="AN657" s="4">
        <f t="shared" si="342"/>
        <v>17467.272727272728</v>
      </c>
      <c r="AO657" s="4">
        <f t="shared" si="343"/>
        <v>0</v>
      </c>
      <c r="AP657" s="4">
        <v>0</v>
      </c>
      <c r="AQ657" s="4">
        <v>0</v>
      </c>
      <c r="AR657" s="4">
        <f t="shared" si="344"/>
        <v>0</v>
      </c>
      <c r="AS657" s="4">
        <f t="shared" si="352"/>
        <v>1396604.2482159629</v>
      </c>
      <c r="AT657" s="4">
        <v>0.31</v>
      </c>
      <c r="AU657" s="4">
        <f t="shared" si="353"/>
        <v>1829551.5651629115</v>
      </c>
      <c r="AV657" s="18">
        <f t="shared" si="354"/>
        <v>1</v>
      </c>
      <c r="AW657" s="105"/>
      <c r="AX657" s="103"/>
      <c r="AY657" s="107">
        <f t="shared" si="345"/>
        <v>1829551.5651629115</v>
      </c>
      <c r="AZ657" s="7"/>
      <c r="BA657" s="7"/>
      <c r="BB657" s="7"/>
      <c r="BC657" s="7"/>
      <c r="BD657" s="7"/>
      <c r="BE657" s="7"/>
      <c r="BF657" s="7"/>
    </row>
    <row r="658" spans="1:58" x14ac:dyDescent="0.25">
      <c r="A658" s="22" t="s">
        <v>2189</v>
      </c>
      <c r="B658" s="23" t="s">
        <v>2190</v>
      </c>
      <c r="C658" s="22" t="s">
        <v>2194</v>
      </c>
      <c r="D658" s="48">
        <v>970400073</v>
      </c>
      <c r="E658" s="22" t="s">
        <v>1489</v>
      </c>
      <c r="F658" s="22" t="s">
        <v>1504</v>
      </c>
      <c r="I658" s="1" t="s">
        <v>19</v>
      </c>
      <c r="J658" s="33">
        <v>24490</v>
      </c>
      <c r="K658" s="33">
        <f t="shared" si="346"/>
        <v>18391.992301586266</v>
      </c>
      <c r="L658" s="33">
        <v>1298</v>
      </c>
      <c r="M658" s="33">
        <f t="shared" si="347"/>
        <v>1</v>
      </c>
      <c r="N658" s="32">
        <v>0</v>
      </c>
      <c r="O658" s="33" t="s">
        <v>11</v>
      </c>
      <c r="P658" s="33" t="str">
        <f t="shared" si="323"/>
        <v/>
      </c>
      <c r="Q658" s="36">
        <f t="shared" si="324"/>
        <v>1.8065476190476191</v>
      </c>
      <c r="R658" s="6">
        <f t="shared" si="325"/>
        <v>2.8610955952380954</v>
      </c>
      <c r="S658" s="6">
        <f t="shared" si="326"/>
        <v>0</v>
      </c>
      <c r="T658" s="6">
        <f t="shared" si="348"/>
        <v>1.0545479761904764</v>
      </c>
      <c r="U658" s="6">
        <f t="shared" si="327"/>
        <v>2.8610955952380954</v>
      </c>
      <c r="V658" s="6">
        <f t="shared" si="328"/>
        <v>3.2799107142857142</v>
      </c>
      <c r="W658" s="6">
        <f t="shared" si="329"/>
        <v>4.171785714285714</v>
      </c>
      <c r="X658" s="6">
        <f t="shared" si="330"/>
        <v>0</v>
      </c>
      <c r="Y658" s="6">
        <f t="shared" si="349"/>
        <v>0.89187499999999975</v>
      </c>
      <c r="Z658" s="6">
        <f t="shared" si="331"/>
        <v>4.171785714285714</v>
      </c>
      <c r="AA658" s="4">
        <f t="shared" si="332"/>
        <v>1</v>
      </c>
      <c r="AB658" s="44">
        <f t="shared" si="333"/>
        <v>1</v>
      </c>
      <c r="AC658" s="6">
        <f t="shared" si="334"/>
        <v>0.125</v>
      </c>
      <c r="AD658" s="4">
        <f t="shared" si="350"/>
        <v>0</v>
      </c>
      <c r="AF658" s="4">
        <f t="shared" si="335"/>
        <v>0</v>
      </c>
      <c r="AG658" s="4">
        <f t="shared" si="336"/>
        <v>0</v>
      </c>
      <c r="AH658" s="4">
        <f t="shared" si="351"/>
        <v>0</v>
      </c>
      <c r="AI658" s="4">
        <f t="shared" si="337"/>
        <v>748729.06309523818</v>
      </c>
      <c r="AJ658" s="4">
        <f t="shared" si="338"/>
        <v>264570.61612499994</v>
      </c>
      <c r="AK658" s="4">
        <f t="shared" si="339"/>
        <v>273849.59999999998</v>
      </c>
      <c r="AL658" s="4">
        <f t="shared" si="340"/>
        <v>42000</v>
      </c>
      <c r="AM658" s="4">
        <f t="shared" si="341"/>
        <v>8969.5249999999996</v>
      </c>
      <c r="AN658" s="4">
        <f t="shared" si="342"/>
        <v>15340</v>
      </c>
      <c r="AO658" s="4">
        <f t="shared" si="343"/>
        <v>0</v>
      </c>
      <c r="AP658" s="4">
        <v>0</v>
      </c>
      <c r="AQ658" s="4">
        <v>0</v>
      </c>
      <c r="AR658" s="4">
        <f t="shared" si="344"/>
        <v>0</v>
      </c>
      <c r="AS658" s="4">
        <f t="shared" si="352"/>
        <v>1353458.804220238</v>
      </c>
      <c r="AT658" s="4">
        <v>0.31</v>
      </c>
      <c r="AU658" s="4">
        <f t="shared" si="353"/>
        <v>1773031.0335285119</v>
      </c>
      <c r="AV658" s="18">
        <f t="shared" si="354"/>
        <v>1</v>
      </c>
      <c r="AW658" s="105"/>
      <c r="AX658" s="103"/>
      <c r="AY658" s="107">
        <f t="shared" si="345"/>
        <v>1773031.0335285119</v>
      </c>
      <c r="AZ658" s="7"/>
      <c r="BA658" s="7"/>
      <c r="BB658" s="7"/>
      <c r="BC658" s="7"/>
      <c r="BD658" s="7"/>
      <c r="BE658" s="7"/>
      <c r="BF658" s="7"/>
    </row>
    <row r="659" spans="1:58" x14ac:dyDescent="0.25">
      <c r="A659" s="22" t="s">
        <v>2195</v>
      </c>
      <c r="B659" s="23">
        <v>1</v>
      </c>
      <c r="C659" s="22" t="s">
        <v>2196</v>
      </c>
      <c r="D659" s="48">
        <v>10000024</v>
      </c>
      <c r="E659" s="22" t="s">
        <v>729</v>
      </c>
      <c r="F659" s="22" t="s">
        <v>1504</v>
      </c>
      <c r="I659" s="1" t="s">
        <v>573</v>
      </c>
      <c r="J659" s="33">
        <v>32375</v>
      </c>
      <c r="K659" s="33">
        <f t="shared" si="346"/>
        <v>24313.628042623739</v>
      </c>
      <c r="L659" s="33">
        <v>1782</v>
      </c>
      <c r="M659" s="33">
        <f t="shared" si="347"/>
        <v>1</v>
      </c>
      <c r="N659" s="32">
        <v>0</v>
      </c>
      <c r="O659" s="33" t="s">
        <v>11</v>
      </c>
      <c r="P659" s="33" t="str">
        <f t="shared" si="323"/>
        <v/>
      </c>
      <c r="Q659" s="36">
        <f t="shared" si="324"/>
        <v>2.2758928571428574</v>
      </c>
      <c r="R659" s="6">
        <f t="shared" si="325"/>
        <v>3.564875238095238</v>
      </c>
      <c r="S659" s="6">
        <f t="shared" si="326"/>
        <v>0</v>
      </c>
      <c r="T659" s="6">
        <f t="shared" si="348"/>
        <v>1.2889823809523806</v>
      </c>
      <c r="U659" s="6">
        <f t="shared" si="327"/>
        <v>3.564875238095238</v>
      </c>
      <c r="V659" s="6">
        <f t="shared" si="328"/>
        <v>4.3359375</v>
      </c>
      <c r="W659" s="6">
        <f t="shared" si="329"/>
        <v>5.4236607142857141</v>
      </c>
      <c r="X659" s="6">
        <f t="shared" si="330"/>
        <v>0</v>
      </c>
      <c r="Y659" s="6">
        <f t="shared" si="349"/>
        <v>1.0877232142857141</v>
      </c>
      <c r="Z659" s="6">
        <f t="shared" si="331"/>
        <v>5.4236607142857141</v>
      </c>
      <c r="AA659" s="4">
        <f t="shared" si="332"/>
        <v>1.3333333333333333</v>
      </c>
      <c r="AB659" s="44">
        <f t="shared" si="333"/>
        <v>2</v>
      </c>
      <c r="AC659" s="6">
        <f t="shared" si="334"/>
        <v>0.16666666666666666</v>
      </c>
      <c r="AD659" s="4">
        <f t="shared" si="350"/>
        <v>0</v>
      </c>
      <c r="AF659" s="4">
        <f t="shared" si="335"/>
        <v>0</v>
      </c>
      <c r="AG659" s="4">
        <f t="shared" si="336"/>
        <v>0</v>
      </c>
      <c r="AH659" s="4">
        <f t="shared" si="351"/>
        <v>0</v>
      </c>
      <c r="AI659" s="4">
        <f t="shared" si="337"/>
        <v>915177.49047619023</v>
      </c>
      <c r="AJ659" s="4">
        <f t="shared" si="338"/>
        <v>322668.0879910714</v>
      </c>
      <c r="AK659" s="4">
        <f t="shared" si="339"/>
        <v>365132.79999999993</v>
      </c>
      <c r="AL659" s="4">
        <f t="shared" si="340"/>
        <v>84000</v>
      </c>
      <c r="AM659" s="4">
        <f t="shared" si="341"/>
        <v>11959.366666666665</v>
      </c>
      <c r="AN659" s="4">
        <f t="shared" si="342"/>
        <v>21060</v>
      </c>
      <c r="AO659" s="4">
        <f t="shared" si="343"/>
        <v>124098.47999999998</v>
      </c>
      <c r="AP659" s="4">
        <v>0</v>
      </c>
      <c r="AQ659" s="4">
        <v>0</v>
      </c>
      <c r="AR659" s="4">
        <f t="shared" si="344"/>
        <v>0</v>
      </c>
      <c r="AS659" s="4">
        <f t="shared" si="352"/>
        <v>1844096.225133928</v>
      </c>
      <c r="AT659" s="4">
        <v>0</v>
      </c>
      <c r="AU659" s="4">
        <f t="shared" si="353"/>
        <v>1844096.225133928</v>
      </c>
      <c r="AV659" s="18">
        <f t="shared" si="354"/>
        <v>1</v>
      </c>
      <c r="AW659" s="105"/>
      <c r="AX659" s="103"/>
      <c r="AY659" s="107">
        <f t="shared" si="345"/>
        <v>1844096.225133928</v>
      </c>
      <c r="AZ659" s="7"/>
      <c r="BA659" s="7"/>
      <c r="BB659" s="7"/>
      <c r="BC659" s="7"/>
      <c r="BD659" s="7"/>
      <c r="BE659" s="7"/>
      <c r="BF659" s="7"/>
    </row>
    <row r="660" spans="1:58" x14ac:dyDescent="0.25">
      <c r="A660" s="22" t="s">
        <v>2195</v>
      </c>
      <c r="B660" s="23">
        <v>1</v>
      </c>
      <c r="C660" s="22" t="s">
        <v>2197</v>
      </c>
      <c r="D660" s="48">
        <v>10000032</v>
      </c>
      <c r="E660" s="22" t="s">
        <v>731</v>
      </c>
      <c r="F660" s="22" t="s">
        <v>1504</v>
      </c>
      <c r="I660" s="1" t="s">
        <v>572</v>
      </c>
      <c r="J660" s="33">
        <v>14643</v>
      </c>
      <c r="K660" s="33">
        <f t="shared" si="346"/>
        <v>10996.894376158747</v>
      </c>
      <c r="L660" s="33">
        <v>546</v>
      </c>
      <c r="M660" s="33">
        <f t="shared" si="347"/>
        <v>1</v>
      </c>
      <c r="N660" s="32">
        <v>0</v>
      </c>
      <c r="O660" s="33" t="s">
        <v>11</v>
      </c>
      <c r="P660" s="33" t="str">
        <f t="shared" si="323"/>
        <v>Faible activité</v>
      </c>
      <c r="Q660" s="36">
        <f t="shared" si="324"/>
        <v>1.2204166666666667</v>
      </c>
      <c r="R660" s="6">
        <f t="shared" si="325"/>
        <v>2</v>
      </c>
      <c r="S660" s="6">
        <f t="shared" si="326"/>
        <v>0</v>
      </c>
      <c r="T660" s="6">
        <f t="shared" si="348"/>
        <v>0.77958333333333329</v>
      </c>
      <c r="U660" s="6">
        <f t="shared" si="327"/>
        <v>2</v>
      </c>
      <c r="V660" s="6">
        <f t="shared" si="328"/>
        <v>1.9611160714285714</v>
      </c>
      <c r="W660" s="6">
        <f t="shared" si="329"/>
        <v>2.4986130952380954</v>
      </c>
      <c r="X660" s="6">
        <f t="shared" si="330"/>
        <v>0</v>
      </c>
      <c r="Y660" s="6">
        <f t="shared" si="349"/>
        <v>0.53749702380952402</v>
      </c>
      <c r="Z660" s="6">
        <f t="shared" si="331"/>
        <v>2.4986130952380954</v>
      </c>
      <c r="AA660" s="4">
        <f t="shared" si="332"/>
        <v>1</v>
      </c>
      <c r="AB660" s="44">
        <f t="shared" si="333"/>
        <v>1</v>
      </c>
      <c r="AC660" s="6">
        <f t="shared" si="334"/>
        <v>0.125</v>
      </c>
      <c r="AD660" s="4">
        <f t="shared" si="350"/>
        <v>0</v>
      </c>
      <c r="AF660" s="4">
        <f t="shared" si="335"/>
        <v>0</v>
      </c>
      <c r="AG660" s="4">
        <f t="shared" si="336"/>
        <v>-100000</v>
      </c>
      <c r="AH660" s="4">
        <f t="shared" si="351"/>
        <v>-100000</v>
      </c>
      <c r="AI660" s="4">
        <f t="shared" si="337"/>
        <v>453504.16666666663</v>
      </c>
      <c r="AJ660" s="4">
        <f t="shared" si="338"/>
        <v>159446.0196267858</v>
      </c>
      <c r="AK660" s="4">
        <f t="shared" si="339"/>
        <v>273849.59999999998</v>
      </c>
      <c r="AL660" s="4">
        <f t="shared" si="340"/>
        <v>42000</v>
      </c>
      <c r="AM660" s="4">
        <f t="shared" si="341"/>
        <v>8969.5249999999996</v>
      </c>
      <c r="AN660" s="4">
        <f t="shared" si="342"/>
        <v>6452.727272727273</v>
      </c>
      <c r="AO660" s="4">
        <f t="shared" si="343"/>
        <v>0</v>
      </c>
      <c r="AP660" s="4">
        <v>0</v>
      </c>
      <c r="AQ660" s="4">
        <v>0</v>
      </c>
      <c r="AR660" s="4">
        <f t="shared" si="344"/>
        <v>0</v>
      </c>
      <c r="AS660" s="4">
        <f t="shared" si="352"/>
        <v>944222.03856617969</v>
      </c>
      <c r="AT660" s="4">
        <v>0</v>
      </c>
      <c r="AU660" s="4">
        <f t="shared" si="353"/>
        <v>944222.03856617969</v>
      </c>
      <c r="AV660" s="18">
        <f t="shared" si="354"/>
        <v>1</v>
      </c>
      <c r="AW660" s="105"/>
      <c r="AX660" s="103"/>
      <c r="AY660" s="107">
        <f t="shared" si="345"/>
        <v>944222.03856617969</v>
      </c>
      <c r="AZ660" s="7"/>
      <c r="BA660" s="7"/>
      <c r="BB660" s="7"/>
      <c r="BC660" s="7"/>
      <c r="BD660" s="7"/>
      <c r="BE660" s="7"/>
      <c r="BF660" s="7"/>
    </row>
    <row r="661" spans="1:58" x14ac:dyDescent="0.25">
      <c r="A661" s="22" t="s">
        <v>2195</v>
      </c>
      <c r="B661" s="23">
        <v>1</v>
      </c>
      <c r="C661" s="22" t="s">
        <v>2198</v>
      </c>
      <c r="D661" s="48">
        <v>10005239</v>
      </c>
      <c r="E661" s="22" t="s">
        <v>727</v>
      </c>
      <c r="F661" s="22" t="s">
        <v>1504</v>
      </c>
      <c r="I661" s="1" t="s">
        <v>574</v>
      </c>
      <c r="J661" s="33">
        <v>21134</v>
      </c>
      <c r="K661" s="33">
        <f t="shared" si="346"/>
        <v>15871.635986187184</v>
      </c>
      <c r="L661" s="33">
        <v>482</v>
      </c>
      <c r="M661" s="33">
        <f t="shared" si="347"/>
        <v>1</v>
      </c>
      <c r="N661" s="32">
        <v>0</v>
      </c>
      <c r="O661" s="33" t="s">
        <v>11</v>
      </c>
      <c r="P661" s="33" t="str">
        <f t="shared" si="323"/>
        <v/>
      </c>
      <c r="Q661" s="36">
        <f t="shared" si="324"/>
        <v>1.6067857142857143</v>
      </c>
      <c r="R661" s="6">
        <f t="shared" si="325"/>
        <v>2.3074960714285715</v>
      </c>
      <c r="S661" s="6">
        <f t="shared" si="326"/>
        <v>0</v>
      </c>
      <c r="T661" s="6">
        <f t="shared" si="348"/>
        <v>0.70071035714285723</v>
      </c>
      <c r="U661" s="6">
        <f t="shared" si="327"/>
        <v>2.3074960714285715</v>
      </c>
      <c r="V661" s="6">
        <f t="shared" si="328"/>
        <v>2.8304464285714284</v>
      </c>
      <c r="W661" s="6">
        <f t="shared" si="329"/>
        <v>3.1850952380952382</v>
      </c>
      <c r="X661" s="6">
        <f t="shared" si="330"/>
        <v>0</v>
      </c>
      <c r="Y661" s="6">
        <f t="shared" si="349"/>
        <v>0.35464880952380984</v>
      </c>
      <c r="Z661" s="6">
        <f t="shared" si="331"/>
        <v>3.1850952380952382</v>
      </c>
      <c r="AA661" s="4">
        <f t="shared" si="332"/>
        <v>1</v>
      </c>
      <c r="AB661" s="44">
        <f t="shared" si="333"/>
        <v>1</v>
      </c>
      <c r="AC661" s="6">
        <f t="shared" si="334"/>
        <v>0.125</v>
      </c>
      <c r="AD661" s="4">
        <f t="shared" si="350"/>
        <v>0</v>
      </c>
      <c r="AF661" s="4">
        <f t="shared" si="335"/>
        <v>0</v>
      </c>
      <c r="AG661" s="4">
        <f t="shared" si="336"/>
        <v>0</v>
      </c>
      <c r="AH661" s="4">
        <f t="shared" si="351"/>
        <v>0</v>
      </c>
      <c r="AI661" s="4">
        <f t="shared" si="337"/>
        <v>497504.35357142863</v>
      </c>
      <c r="AJ661" s="4">
        <f t="shared" si="338"/>
        <v>105204.93796071439</v>
      </c>
      <c r="AK661" s="4">
        <f t="shared" si="339"/>
        <v>273849.59999999998</v>
      </c>
      <c r="AL661" s="4">
        <f t="shared" si="340"/>
        <v>42000</v>
      </c>
      <c r="AM661" s="4">
        <f t="shared" si="341"/>
        <v>8969.5249999999996</v>
      </c>
      <c r="AN661" s="4">
        <f t="shared" si="342"/>
        <v>5696.363636363636</v>
      </c>
      <c r="AO661" s="4">
        <f t="shared" si="343"/>
        <v>0</v>
      </c>
      <c r="AP661" s="4">
        <v>0</v>
      </c>
      <c r="AQ661" s="4">
        <v>0</v>
      </c>
      <c r="AR661" s="4">
        <f t="shared" si="344"/>
        <v>0</v>
      </c>
      <c r="AS661" s="4">
        <f t="shared" si="352"/>
        <v>933224.78016850667</v>
      </c>
      <c r="AT661" s="4">
        <v>0</v>
      </c>
      <c r="AU661" s="4">
        <f t="shared" si="353"/>
        <v>933224.78016850667</v>
      </c>
      <c r="AV661" s="18">
        <f t="shared" si="354"/>
        <v>1</v>
      </c>
      <c r="AW661" s="105"/>
      <c r="AX661" s="103"/>
      <c r="AY661" s="107">
        <f t="shared" si="345"/>
        <v>933224.78016850667</v>
      </c>
      <c r="AZ661" s="7"/>
      <c r="BA661" s="7"/>
      <c r="BB661" s="7"/>
      <c r="BC661" s="7"/>
      <c r="BD661" s="7"/>
      <c r="BE661" s="7"/>
      <c r="BF661" s="7"/>
    </row>
    <row r="662" spans="1:58" x14ac:dyDescent="0.25">
      <c r="A662" s="22" t="s">
        <v>2195</v>
      </c>
      <c r="B662" s="23">
        <v>1</v>
      </c>
      <c r="C662" s="22" t="s">
        <v>2199</v>
      </c>
      <c r="D662" s="48">
        <v>10780195</v>
      </c>
      <c r="E662" s="22" t="s">
        <v>2200</v>
      </c>
      <c r="F662" s="22" t="s">
        <v>1529</v>
      </c>
      <c r="I662" s="1" t="s">
        <v>575</v>
      </c>
      <c r="J662" s="33">
        <v>0</v>
      </c>
      <c r="K662" s="33">
        <f t="shared" si="346"/>
        <v>0</v>
      </c>
      <c r="L662" s="33">
        <v>0</v>
      </c>
      <c r="M662" s="33">
        <f t="shared" si="347"/>
        <v>0</v>
      </c>
      <c r="N662" s="32">
        <v>1</v>
      </c>
      <c r="O662" s="43"/>
      <c r="P662" s="33" t="str">
        <f t="shared" si="323"/>
        <v/>
      </c>
      <c r="Q662" s="36">
        <f t="shared" si="324"/>
        <v>0</v>
      </c>
      <c r="R662" s="6">
        <f t="shared" si="325"/>
        <v>0</v>
      </c>
      <c r="S662" s="6">
        <f t="shared" si="326"/>
        <v>0</v>
      </c>
      <c r="T662" s="6">
        <f t="shared" si="348"/>
        <v>0</v>
      </c>
      <c r="U662" s="6">
        <f t="shared" si="327"/>
        <v>0</v>
      </c>
      <c r="V662" s="6">
        <f t="shared" si="328"/>
        <v>0</v>
      </c>
      <c r="W662" s="6">
        <f t="shared" si="329"/>
        <v>0</v>
      </c>
      <c r="X662" s="6">
        <f t="shared" si="330"/>
        <v>0</v>
      </c>
      <c r="Y662" s="6">
        <f t="shared" si="349"/>
        <v>0</v>
      </c>
      <c r="Z662" s="6">
        <f t="shared" si="331"/>
        <v>0</v>
      </c>
      <c r="AA662" s="4">
        <f t="shared" si="332"/>
        <v>0</v>
      </c>
      <c r="AB662" s="44">
        <f t="shared" si="333"/>
        <v>0</v>
      </c>
      <c r="AC662" s="6">
        <f t="shared" si="334"/>
        <v>0</v>
      </c>
      <c r="AD662" s="4">
        <f t="shared" si="350"/>
        <v>0</v>
      </c>
      <c r="AF662" s="4">
        <f t="shared" si="335"/>
        <v>0</v>
      </c>
      <c r="AG662" s="4">
        <f t="shared" si="336"/>
        <v>0</v>
      </c>
      <c r="AH662" s="4">
        <f t="shared" si="351"/>
        <v>0</v>
      </c>
      <c r="AI662" s="4">
        <f t="shared" si="337"/>
        <v>0</v>
      </c>
      <c r="AJ662" s="4">
        <f t="shared" si="338"/>
        <v>0</v>
      </c>
      <c r="AK662" s="4">
        <f t="shared" si="339"/>
        <v>0</v>
      </c>
      <c r="AL662" s="4">
        <f t="shared" si="340"/>
        <v>0</v>
      </c>
      <c r="AM662" s="4">
        <f t="shared" si="341"/>
        <v>0</v>
      </c>
      <c r="AN662" s="4">
        <f t="shared" si="342"/>
        <v>0</v>
      </c>
      <c r="AO662" s="4">
        <f t="shared" si="343"/>
        <v>0</v>
      </c>
      <c r="AP662" s="4">
        <v>0</v>
      </c>
      <c r="AQ662" s="4">
        <v>0</v>
      </c>
      <c r="AR662" s="4">
        <f t="shared" si="344"/>
        <v>0</v>
      </c>
      <c r="AS662" s="4">
        <f t="shared" si="352"/>
        <v>0</v>
      </c>
      <c r="AT662" s="4">
        <v>0</v>
      </c>
      <c r="AU662" s="4">
        <f t="shared" si="353"/>
        <v>0</v>
      </c>
      <c r="AV662" s="18">
        <f t="shared" si="354"/>
        <v>0</v>
      </c>
      <c r="AW662" s="105"/>
      <c r="AX662" s="103"/>
      <c r="AY662" s="107">
        <f t="shared" si="345"/>
        <v>0</v>
      </c>
      <c r="AZ662" s="7"/>
      <c r="BA662" s="7"/>
      <c r="BB662" s="7"/>
      <c r="BC662" s="7"/>
      <c r="BD662" s="7"/>
      <c r="BE662" s="7"/>
      <c r="BF662" s="7"/>
    </row>
    <row r="663" spans="1:58" x14ac:dyDescent="0.25">
      <c r="A663" s="22" t="s">
        <v>2195</v>
      </c>
      <c r="B663" s="23">
        <v>1</v>
      </c>
      <c r="C663" s="22" t="s">
        <v>2201</v>
      </c>
      <c r="D663" s="48">
        <v>10780203</v>
      </c>
      <c r="E663" s="22" t="s">
        <v>2203</v>
      </c>
      <c r="F663" s="22" t="s">
        <v>1529</v>
      </c>
      <c r="I663" s="42" t="s">
        <v>2202</v>
      </c>
      <c r="J663" s="33">
        <v>0</v>
      </c>
      <c r="K663" s="33">
        <f t="shared" si="346"/>
        <v>0</v>
      </c>
      <c r="L663" s="33">
        <v>714</v>
      </c>
      <c r="M663" s="33">
        <f t="shared" si="347"/>
        <v>1</v>
      </c>
      <c r="N663" s="32">
        <v>1</v>
      </c>
      <c r="O663" s="32" t="s">
        <v>10</v>
      </c>
      <c r="P663" s="33" t="str">
        <f t="shared" si="323"/>
        <v>Faible activité</v>
      </c>
      <c r="Q663" s="36">
        <f t="shared" si="324"/>
        <v>0</v>
      </c>
      <c r="R663" s="6">
        <f t="shared" si="325"/>
        <v>0</v>
      </c>
      <c r="S663" s="6">
        <f t="shared" si="326"/>
        <v>1</v>
      </c>
      <c r="T663" s="6">
        <f t="shared" si="348"/>
        <v>1</v>
      </c>
      <c r="U663" s="6">
        <f t="shared" si="327"/>
        <v>1</v>
      </c>
      <c r="V663" s="6">
        <f t="shared" si="328"/>
        <v>0</v>
      </c>
      <c r="W663" s="6">
        <f t="shared" si="329"/>
        <v>0</v>
      </c>
      <c r="X663" s="6">
        <f t="shared" si="330"/>
        <v>1</v>
      </c>
      <c r="Y663" s="6">
        <f t="shared" si="349"/>
        <v>1</v>
      </c>
      <c r="Z663" s="6">
        <f t="shared" si="331"/>
        <v>1</v>
      </c>
      <c r="AA663" s="4">
        <f t="shared" si="332"/>
        <v>1</v>
      </c>
      <c r="AB663" s="44">
        <f t="shared" si="333"/>
        <v>1</v>
      </c>
      <c r="AC663" s="6">
        <f t="shared" si="334"/>
        <v>0.125</v>
      </c>
      <c r="AD663" s="4">
        <f t="shared" si="350"/>
        <v>0</v>
      </c>
      <c r="AF663" s="4">
        <f t="shared" si="335"/>
        <v>-50000</v>
      </c>
      <c r="AG663" s="4">
        <f t="shared" si="336"/>
        <v>0</v>
      </c>
      <c r="AH663" s="4">
        <f t="shared" si="351"/>
        <v>-50000</v>
      </c>
      <c r="AI663" s="4">
        <f t="shared" si="337"/>
        <v>660000</v>
      </c>
      <c r="AJ663" s="4">
        <f t="shared" si="338"/>
        <v>296645.40000000002</v>
      </c>
      <c r="AK663" s="4">
        <f t="shared" si="339"/>
        <v>273849.59999999998</v>
      </c>
      <c r="AL663" s="4">
        <f t="shared" si="340"/>
        <v>42000</v>
      </c>
      <c r="AM663" s="4">
        <f t="shared" si="341"/>
        <v>8969.5249999999996</v>
      </c>
      <c r="AN663" s="4">
        <f t="shared" si="342"/>
        <v>8438.181818181818</v>
      </c>
      <c r="AO663" s="4">
        <f t="shared" si="343"/>
        <v>0</v>
      </c>
      <c r="AP663" s="4">
        <v>0</v>
      </c>
      <c r="AQ663" s="4">
        <v>0</v>
      </c>
      <c r="AR663" s="4">
        <f t="shared" si="344"/>
        <v>0</v>
      </c>
      <c r="AS663" s="4">
        <f t="shared" si="352"/>
        <v>1289902.7068181818</v>
      </c>
      <c r="AT663" s="4">
        <v>0</v>
      </c>
      <c r="AU663" s="4">
        <f t="shared" si="353"/>
        <v>1289902.7068181818</v>
      </c>
      <c r="AV663" s="18">
        <f t="shared" si="354"/>
        <v>1</v>
      </c>
      <c r="AW663" s="105"/>
      <c r="AX663" s="103"/>
      <c r="AY663" s="107">
        <f t="shared" si="345"/>
        <v>1289902.7068181818</v>
      </c>
      <c r="AZ663" s="7"/>
      <c r="BA663" s="7"/>
      <c r="BB663" s="7"/>
      <c r="BC663" s="7"/>
      <c r="BD663" s="7"/>
      <c r="BE663" s="7"/>
      <c r="BF663" s="7"/>
    </row>
    <row r="664" spans="1:58" x14ac:dyDescent="0.25">
      <c r="A664" s="22" t="s">
        <v>2195</v>
      </c>
      <c r="B664" s="23">
        <v>7</v>
      </c>
      <c r="C664" s="22" t="s">
        <v>2204</v>
      </c>
      <c r="D664" s="48">
        <v>70000013</v>
      </c>
      <c r="E664" s="22" t="s">
        <v>770</v>
      </c>
      <c r="F664" s="22" t="s">
        <v>1504</v>
      </c>
      <c r="I664" s="1" t="s">
        <v>543</v>
      </c>
      <c r="J664" s="33">
        <v>13979</v>
      </c>
      <c r="K664" s="33">
        <f t="shared" si="346"/>
        <v>10498.23031375559</v>
      </c>
      <c r="L664" s="33">
        <v>414</v>
      </c>
      <c r="M664" s="33">
        <f t="shared" si="347"/>
        <v>1</v>
      </c>
      <c r="N664" s="32">
        <v>0</v>
      </c>
      <c r="O664" s="33" t="s">
        <v>11</v>
      </c>
      <c r="P664" s="33" t="str">
        <f t="shared" si="323"/>
        <v>Faible activité</v>
      </c>
      <c r="Q664" s="36">
        <f t="shared" si="324"/>
        <v>1.180892857142857</v>
      </c>
      <c r="R664" s="6">
        <f t="shared" si="325"/>
        <v>2</v>
      </c>
      <c r="S664" s="6">
        <f t="shared" si="326"/>
        <v>0</v>
      </c>
      <c r="T664" s="6">
        <f t="shared" si="348"/>
        <v>0.81910714285714303</v>
      </c>
      <c r="U664" s="6">
        <f t="shared" si="327"/>
        <v>2</v>
      </c>
      <c r="V664" s="6">
        <f t="shared" si="328"/>
        <v>1.8721874999999999</v>
      </c>
      <c r="W664" s="6">
        <f t="shared" si="329"/>
        <v>2.3253035714285715</v>
      </c>
      <c r="X664" s="6">
        <f t="shared" si="330"/>
        <v>0</v>
      </c>
      <c r="Y664" s="6">
        <f t="shared" si="349"/>
        <v>0.45311607142857158</v>
      </c>
      <c r="Z664" s="6">
        <f t="shared" si="331"/>
        <v>2.3253035714285715</v>
      </c>
      <c r="AA664" s="4">
        <f t="shared" si="332"/>
        <v>1</v>
      </c>
      <c r="AB664" s="44">
        <f t="shared" si="333"/>
        <v>1</v>
      </c>
      <c r="AC664" s="6">
        <f t="shared" si="334"/>
        <v>0.125</v>
      </c>
      <c r="AD664" s="4">
        <f t="shared" si="350"/>
        <v>0</v>
      </c>
      <c r="AF664" s="4">
        <f t="shared" si="335"/>
        <v>0</v>
      </c>
      <c r="AG664" s="4">
        <f t="shared" si="336"/>
        <v>-100000</v>
      </c>
      <c r="AH664" s="4">
        <f t="shared" si="351"/>
        <v>-100000</v>
      </c>
      <c r="AI664" s="4">
        <f t="shared" si="337"/>
        <v>481566.07142857159</v>
      </c>
      <c r="AJ664" s="4">
        <f t="shared" si="338"/>
        <v>134414.79825535719</v>
      </c>
      <c r="AK664" s="4">
        <f t="shared" si="339"/>
        <v>273849.59999999998</v>
      </c>
      <c r="AL664" s="4">
        <f t="shared" si="340"/>
        <v>42000</v>
      </c>
      <c r="AM664" s="4">
        <f t="shared" si="341"/>
        <v>8969.5249999999996</v>
      </c>
      <c r="AN664" s="4">
        <f t="shared" si="342"/>
        <v>4892.727272727273</v>
      </c>
      <c r="AO664" s="4">
        <f t="shared" si="343"/>
        <v>0</v>
      </c>
      <c r="AP664" s="4">
        <v>0</v>
      </c>
      <c r="AQ664" s="4">
        <v>0</v>
      </c>
      <c r="AR664" s="4">
        <f t="shared" si="344"/>
        <v>0</v>
      </c>
      <c r="AS664" s="4">
        <f t="shared" si="352"/>
        <v>945692.72195665608</v>
      </c>
      <c r="AT664" s="4">
        <v>0</v>
      </c>
      <c r="AU664" s="4">
        <f t="shared" si="353"/>
        <v>945692.72195665608</v>
      </c>
      <c r="AV664" s="18">
        <f t="shared" si="354"/>
        <v>1</v>
      </c>
      <c r="AW664" s="105"/>
      <c r="AX664" s="103"/>
      <c r="AY664" s="107">
        <f t="shared" si="345"/>
        <v>945692.72195665608</v>
      </c>
      <c r="AZ664" s="7"/>
      <c r="BA664" s="7"/>
      <c r="BB664" s="7"/>
      <c r="BC664" s="7"/>
      <c r="BD664" s="7"/>
      <c r="BE664" s="7"/>
      <c r="BF664" s="7"/>
    </row>
    <row r="665" spans="1:58" x14ac:dyDescent="0.25">
      <c r="A665" s="22" t="s">
        <v>2195</v>
      </c>
      <c r="B665" s="23">
        <v>7</v>
      </c>
      <c r="C665" s="22" t="s">
        <v>2205</v>
      </c>
      <c r="D665" s="48">
        <v>70000179</v>
      </c>
      <c r="E665" s="22" t="s">
        <v>774</v>
      </c>
      <c r="F665" s="22" t="s">
        <v>1504</v>
      </c>
      <c r="I665" s="1" t="s">
        <v>541</v>
      </c>
      <c r="J665" s="33">
        <v>26613</v>
      </c>
      <c r="K665" s="33">
        <f t="shared" si="346"/>
        <v>19986.365501107201</v>
      </c>
      <c r="L665" s="33">
        <v>492</v>
      </c>
      <c r="M665" s="33">
        <f t="shared" si="347"/>
        <v>1</v>
      </c>
      <c r="N665" s="32">
        <v>0</v>
      </c>
      <c r="O665" s="33" t="s">
        <v>11</v>
      </c>
      <c r="P665" s="33" t="str">
        <f t="shared" si="323"/>
        <v/>
      </c>
      <c r="Q665" s="36">
        <f t="shared" si="324"/>
        <v>1.9329166666666668</v>
      </c>
      <c r="R665" s="6">
        <f t="shared" si="325"/>
        <v>2.6606210714285714</v>
      </c>
      <c r="S665" s="6">
        <f t="shared" si="326"/>
        <v>0</v>
      </c>
      <c r="T665" s="6">
        <f t="shared" si="348"/>
        <v>0.72770440476190457</v>
      </c>
      <c r="U665" s="6">
        <f t="shared" si="327"/>
        <v>2.6606210714285714</v>
      </c>
      <c r="V665" s="6">
        <f t="shared" si="328"/>
        <v>3.5642410714285715</v>
      </c>
      <c r="W665" s="6">
        <f t="shared" si="329"/>
        <v>3.812184523809524</v>
      </c>
      <c r="X665" s="6">
        <f t="shared" si="330"/>
        <v>0</v>
      </c>
      <c r="Y665" s="6">
        <f t="shared" si="349"/>
        <v>0.2479434523809525</v>
      </c>
      <c r="Z665" s="6">
        <f t="shared" si="331"/>
        <v>3.812184523809524</v>
      </c>
      <c r="AA665" s="4">
        <f t="shared" si="332"/>
        <v>1</v>
      </c>
      <c r="AB665" s="44">
        <f t="shared" si="333"/>
        <v>1</v>
      </c>
      <c r="AC665" s="6">
        <f t="shared" si="334"/>
        <v>0.125</v>
      </c>
      <c r="AD665" s="4">
        <f t="shared" si="350"/>
        <v>0</v>
      </c>
      <c r="AF665" s="4">
        <f t="shared" si="335"/>
        <v>0</v>
      </c>
      <c r="AG665" s="4">
        <f t="shared" si="336"/>
        <v>0</v>
      </c>
      <c r="AH665" s="4">
        <f t="shared" si="351"/>
        <v>0</v>
      </c>
      <c r="AI665" s="4">
        <f t="shared" si="337"/>
        <v>516670.12738095224</v>
      </c>
      <c r="AJ665" s="4">
        <f t="shared" si="338"/>
        <v>73551.284608928618</v>
      </c>
      <c r="AK665" s="4">
        <f t="shared" si="339"/>
        <v>273849.59999999998</v>
      </c>
      <c r="AL665" s="4">
        <f t="shared" si="340"/>
        <v>42000</v>
      </c>
      <c r="AM665" s="4">
        <f t="shared" si="341"/>
        <v>8969.5249999999996</v>
      </c>
      <c r="AN665" s="4">
        <f t="shared" si="342"/>
        <v>5814.545454545455</v>
      </c>
      <c r="AO665" s="4">
        <f t="shared" si="343"/>
        <v>0</v>
      </c>
      <c r="AP665" s="4">
        <v>0</v>
      </c>
      <c r="AQ665" s="4">
        <v>0</v>
      </c>
      <c r="AR665" s="4">
        <f t="shared" si="344"/>
        <v>0</v>
      </c>
      <c r="AS665" s="4">
        <f t="shared" si="352"/>
        <v>920855.08244442625</v>
      </c>
      <c r="AT665" s="4">
        <v>0</v>
      </c>
      <c r="AU665" s="4">
        <f t="shared" si="353"/>
        <v>920855.08244442625</v>
      </c>
      <c r="AV665" s="18">
        <f t="shared" si="354"/>
        <v>1</v>
      </c>
      <c r="AW665" s="105"/>
      <c r="AX665" s="103"/>
      <c r="AY665" s="107">
        <f t="shared" si="345"/>
        <v>920855.08244442625</v>
      </c>
      <c r="AZ665" s="7"/>
      <c r="BA665" s="7"/>
      <c r="BB665" s="7"/>
      <c r="BC665" s="7"/>
      <c r="BD665" s="7"/>
      <c r="BE665" s="7"/>
      <c r="BF665" s="7"/>
    </row>
    <row r="666" spans="1:58" x14ac:dyDescent="0.25">
      <c r="A666" s="22" t="s">
        <v>2195</v>
      </c>
      <c r="B666" s="23">
        <v>7</v>
      </c>
      <c r="C666" s="22" t="s">
        <v>2206</v>
      </c>
      <c r="D666" s="48">
        <v>70000609</v>
      </c>
      <c r="E666" s="22" t="s">
        <v>772</v>
      </c>
      <c r="F666" s="22" t="s">
        <v>1504</v>
      </c>
      <c r="I666" s="1" t="s">
        <v>542</v>
      </c>
      <c r="J666" s="33">
        <v>25667</v>
      </c>
      <c r="K666" s="33">
        <f t="shared" si="346"/>
        <v>19275.9194122015</v>
      </c>
      <c r="L666" s="33">
        <v>606</v>
      </c>
      <c r="M666" s="33">
        <f t="shared" si="347"/>
        <v>1</v>
      </c>
      <c r="N666" s="32">
        <v>0</v>
      </c>
      <c r="O666" s="33" t="s">
        <v>11</v>
      </c>
      <c r="P666" s="33" t="str">
        <f t="shared" si="323"/>
        <v/>
      </c>
      <c r="Q666" s="36">
        <f t="shared" si="324"/>
        <v>1.8766071428571431</v>
      </c>
      <c r="R666" s="6">
        <f t="shared" si="325"/>
        <v>2.6478495238095237</v>
      </c>
      <c r="S666" s="6">
        <f t="shared" si="326"/>
        <v>0</v>
      </c>
      <c r="T666" s="6">
        <f t="shared" si="348"/>
        <v>0.77124238095238051</v>
      </c>
      <c r="U666" s="6">
        <f t="shared" si="327"/>
        <v>2.6478495238095237</v>
      </c>
      <c r="V666" s="6">
        <f t="shared" si="328"/>
        <v>3.4375446428571426</v>
      </c>
      <c r="W666" s="6">
        <f t="shared" si="329"/>
        <v>3.7900178571428569</v>
      </c>
      <c r="X666" s="6">
        <f t="shared" si="330"/>
        <v>0</v>
      </c>
      <c r="Y666" s="6">
        <f t="shared" si="349"/>
        <v>0.35247321428571432</v>
      </c>
      <c r="Z666" s="6">
        <f t="shared" si="331"/>
        <v>3.7900178571428569</v>
      </c>
      <c r="AA666" s="4">
        <f t="shared" si="332"/>
        <v>1</v>
      </c>
      <c r="AB666" s="44">
        <f t="shared" si="333"/>
        <v>1</v>
      </c>
      <c r="AC666" s="6">
        <f t="shared" si="334"/>
        <v>0.125</v>
      </c>
      <c r="AD666" s="4">
        <f t="shared" si="350"/>
        <v>0</v>
      </c>
      <c r="AF666" s="4">
        <f t="shared" si="335"/>
        <v>0</v>
      </c>
      <c r="AG666" s="4">
        <f t="shared" si="336"/>
        <v>0</v>
      </c>
      <c r="AH666" s="4">
        <f t="shared" si="351"/>
        <v>0</v>
      </c>
      <c r="AI666" s="4">
        <f t="shared" si="337"/>
        <v>547582.09047619021</v>
      </c>
      <c r="AJ666" s="4">
        <f t="shared" si="338"/>
        <v>104559.55764107144</v>
      </c>
      <c r="AK666" s="4">
        <f t="shared" si="339"/>
        <v>273849.59999999998</v>
      </c>
      <c r="AL666" s="4">
        <f t="shared" si="340"/>
        <v>42000</v>
      </c>
      <c r="AM666" s="4">
        <f t="shared" si="341"/>
        <v>8969.5249999999996</v>
      </c>
      <c r="AN666" s="4">
        <f t="shared" si="342"/>
        <v>7161.818181818182</v>
      </c>
      <c r="AO666" s="4">
        <f t="shared" si="343"/>
        <v>0</v>
      </c>
      <c r="AP666" s="4">
        <v>0</v>
      </c>
      <c r="AQ666" s="4">
        <v>0</v>
      </c>
      <c r="AR666" s="4">
        <f t="shared" si="344"/>
        <v>0</v>
      </c>
      <c r="AS666" s="4">
        <f t="shared" si="352"/>
        <v>984122.59129907994</v>
      </c>
      <c r="AT666" s="4">
        <v>0</v>
      </c>
      <c r="AU666" s="4">
        <f t="shared" si="353"/>
        <v>984122.59129907994</v>
      </c>
      <c r="AV666" s="18">
        <f t="shared" si="354"/>
        <v>1</v>
      </c>
      <c r="AW666" s="105"/>
      <c r="AX666" s="103"/>
      <c r="AY666" s="107">
        <f t="shared" si="345"/>
        <v>984122.59129907994</v>
      </c>
      <c r="AZ666" s="7"/>
      <c r="BA666" s="7"/>
      <c r="BB666" s="7"/>
      <c r="BC666" s="7"/>
      <c r="BD666" s="7"/>
      <c r="BE666" s="7"/>
      <c r="BF666" s="7"/>
    </row>
    <row r="667" spans="1:58" x14ac:dyDescent="0.25">
      <c r="A667" s="22" t="s">
        <v>2195</v>
      </c>
      <c r="B667" s="23">
        <v>7</v>
      </c>
      <c r="C667" s="22" t="s">
        <v>2207</v>
      </c>
      <c r="D667" s="48">
        <v>70780424</v>
      </c>
      <c r="E667" s="22" t="s">
        <v>2208</v>
      </c>
      <c r="F667" s="22" t="s">
        <v>1529</v>
      </c>
      <c r="I667" s="1" t="s">
        <v>544</v>
      </c>
      <c r="J667" s="33">
        <v>0</v>
      </c>
      <c r="K667" s="33">
        <f t="shared" si="346"/>
        <v>0</v>
      </c>
      <c r="L667" s="33">
        <v>0</v>
      </c>
      <c r="M667" s="33">
        <f t="shared" si="347"/>
        <v>0</v>
      </c>
      <c r="N667" s="32">
        <v>1</v>
      </c>
      <c r="O667" s="43"/>
      <c r="P667" s="33" t="str">
        <f t="shared" si="323"/>
        <v/>
      </c>
      <c r="Q667" s="36">
        <f t="shared" si="324"/>
        <v>0</v>
      </c>
      <c r="R667" s="6">
        <f t="shared" si="325"/>
        <v>0</v>
      </c>
      <c r="S667" s="6">
        <f t="shared" si="326"/>
        <v>0</v>
      </c>
      <c r="T667" s="6">
        <f t="shared" si="348"/>
        <v>0</v>
      </c>
      <c r="U667" s="6">
        <f t="shared" si="327"/>
        <v>0</v>
      </c>
      <c r="V667" s="6">
        <f t="shared" si="328"/>
        <v>0</v>
      </c>
      <c r="W667" s="6">
        <f t="shared" si="329"/>
        <v>0</v>
      </c>
      <c r="X667" s="6">
        <f t="shared" si="330"/>
        <v>0</v>
      </c>
      <c r="Y667" s="6">
        <f t="shared" si="349"/>
        <v>0</v>
      </c>
      <c r="Z667" s="6">
        <f t="shared" si="331"/>
        <v>0</v>
      </c>
      <c r="AA667" s="4">
        <f t="shared" si="332"/>
        <v>0</v>
      </c>
      <c r="AB667" s="44">
        <f t="shared" si="333"/>
        <v>0</v>
      </c>
      <c r="AC667" s="6">
        <f t="shared" si="334"/>
        <v>0</v>
      </c>
      <c r="AD667" s="4">
        <f t="shared" si="350"/>
        <v>0</v>
      </c>
      <c r="AF667" s="4">
        <f t="shared" si="335"/>
        <v>0</v>
      </c>
      <c r="AG667" s="4">
        <f t="shared" si="336"/>
        <v>0</v>
      </c>
      <c r="AH667" s="4">
        <f t="shared" si="351"/>
        <v>0</v>
      </c>
      <c r="AI667" s="4">
        <f t="shared" si="337"/>
        <v>0</v>
      </c>
      <c r="AJ667" s="4">
        <f t="shared" si="338"/>
        <v>0</v>
      </c>
      <c r="AK667" s="4">
        <f t="shared" si="339"/>
        <v>0</v>
      </c>
      <c r="AL667" s="4">
        <f t="shared" si="340"/>
        <v>0</v>
      </c>
      <c r="AM667" s="4">
        <f t="shared" si="341"/>
        <v>0</v>
      </c>
      <c r="AN667" s="4">
        <f t="shared" si="342"/>
        <v>0</v>
      </c>
      <c r="AO667" s="4">
        <f t="shared" si="343"/>
        <v>0</v>
      </c>
      <c r="AP667" s="4">
        <v>0</v>
      </c>
      <c r="AQ667" s="4">
        <v>0</v>
      </c>
      <c r="AR667" s="4">
        <f t="shared" si="344"/>
        <v>0</v>
      </c>
      <c r="AS667" s="4">
        <f t="shared" si="352"/>
        <v>0</v>
      </c>
      <c r="AT667" s="4">
        <v>0</v>
      </c>
      <c r="AU667" s="4">
        <f t="shared" si="353"/>
        <v>0</v>
      </c>
      <c r="AV667" s="18">
        <f t="shared" si="354"/>
        <v>0</v>
      </c>
      <c r="AW667" s="105"/>
      <c r="AX667" s="103"/>
      <c r="AY667" s="107">
        <f t="shared" si="345"/>
        <v>0</v>
      </c>
      <c r="AZ667" s="7"/>
      <c r="BA667" s="7"/>
      <c r="BB667" s="7"/>
      <c r="BC667" s="7"/>
      <c r="BD667" s="7"/>
      <c r="BE667" s="7"/>
      <c r="BF667" s="7"/>
    </row>
    <row r="668" spans="1:58" x14ac:dyDescent="0.25">
      <c r="A668" s="22" t="s">
        <v>2195</v>
      </c>
      <c r="B668" s="23">
        <v>26</v>
      </c>
      <c r="C668" s="22" t="s">
        <v>2209</v>
      </c>
      <c r="D668" s="48">
        <v>260000013</v>
      </c>
      <c r="E668" s="22" t="s">
        <v>903</v>
      </c>
      <c r="F668" s="22" t="s">
        <v>1504</v>
      </c>
      <c r="I668" s="1" t="s">
        <v>456</v>
      </c>
      <c r="J668" s="33">
        <v>56229</v>
      </c>
      <c r="K668" s="33">
        <f t="shared" si="346"/>
        <v>42227.984284438309</v>
      </c>
      <c r="L668" s="33">
        <v>2454</v>
      </c>
      <c r="M668" s="33">
        <f t="shared" si="347"/>
        <v>1</v>
      </c>
      <c r="N668" s="32">
        <v>0</v>
      </c>
      <c r="O668" s="33" t="s">
        <v>11</v>
      </c>
      <c r="P668" s="33" t="str">
        <f t="shared" si="323"/>
        <v/>
      </c>
      <c r="Q668" s="36">
        <f t="shared" si="324"/>
        <v>3.6957738095238093</v>
      </c>
      <c r="R668" s="6">
        <f t="shared" si="325"/>
        <v>5.3640278571428572</v>
      </c>
      <c r="S668" s="6">
        <f t="shared" si="326"/>
        <v>0</v>
      </c>
      <c r="T668" s="6">
        <f t="shared" si="348"/>
        <v>1.6682540476190479</v>
      </c>
      <c r="U668" s="6">
        <f t="shared" si="327"/>
        <v>5.3640278571428572</v>
      </c>
      <c r="V668" s="6">
        <f t="shared" si="328"/>
        <v>7.5306696428571422</v>
      </c>
      <c r="W668" s="6">
        <f t="shared" si="329"/>
        <v>8.6214345238095227</v>
      </c>
      <c r="X668" s="6">
        <f t="shared" si="330"/>
        <v>0</v>
      </c>
      <c r="Y668" s="6">
        <f t="shared" si="349"/>
        <v>1.0907648809523804</v>
      </c>
      <c r="Z668" s="6">
        <f t="shared" si="331"/>
        <v>8.6214345238095227</v>
      </c>
      <c r="AA668" s="4">
        <f t="shared" si="332"/>
        <v>1.3333333333333333</v>
      </c>
      <c r="AB668" s="44">
        <f t="shared" si="333"/>
        <v>2</v>
      </c>
      <c r="AC668" s="6">
        <f t="shared" si="334"/>
        <v>0.16666666666666666</v>
      </c>
      <c r="AD668" s="4">
        <f t="shared" si="350"/>
        <v>0</v>
      </c>
      <c r="AF668" s="4">
        <f t="shared" si="335"/>
        <v>0</v>
      </c>
      <c r="AG668" s="4">
        <f t="shared" si="336"/>
        <v>0</v>
      </c>
      <c r="AH668" s="4">
        <f t="shared" si="351"/>
        <v>0</v>
      </c>
      <c r="AI668" s="4">
        <f t="shared" si="337"/>
        <v>1184460.3738095241</v>
      </c>
      <c r="AJ668" s="4">
        <f t="shared" si="338"/>
        <v>323570.38441607129</v>
      </c>
      <c r="AK668" s="4">
        <f t="shared" si="339"/>
        <v>365132.79999999993</v>
      </c>
      <c r="AL668" s="4">
        <f t="shared" si="340"/>
        <v>84000</v>
      </c>
      <c r="AM668" s="4">
        <f t="shared" si="341"/>
        <v>11959.366666666665</v>
      </c>
      <c r="AN668" s="4">
        <f t="shared" si="342"/>
        <v>29001.818181818184</v>
      </c>
      <c r="AO668" s="4">
        <f t="shared" si="343"/>
        <v>170896.55999999997</v>
      </c>
      <c r="AP668" s="4">
        <v>0</v>
      </c>
      <c r="AQ668" s="4">
        <v>0</v>
      </c>
      <c r="AR668" s="4">
        <f t="shared" si="344"/>
        <v>0</v>
      </c>
      <c r="AS668" s="4">
        <f t="shared" si="352"/>
        <v>2169021.30307408</v>
      </c>
      <c r="AT668" s="4">
        <v>0</v>
      </c>
      <c r="AU668" s="4">
        <f t="shared" si="353"/>
        <v>2169021.30307408</v>
      </c>
      <c r="AV668" s="18">
        <f t="shared" si="354"/>
        <v>1</v>
      </c>
      <c r="AW668" s="105"/>
      <c r="AX668" s="103"/>
      <c r="AY668" s="107">
        <f t="shared" si="345"/>
        <v>2169021.30307408</v>
      </c>
      <c r="AZ668" s="7"/>
      <c r="BA668" s="7"/>
      <c r="BB668" s="7"/>
      <c r="BC668" s="7"/>
      <c r="BD668" s="7"/>
      <c r="BE668" s="7"/>
      <c r="BF668" s="7"/>
    </row>
    <row r="669" spans="1:58" x14ac:dyDescent="0.25">
      <c r="A669" s="22" t="s">
        <v>2195</v>
      </c>
      <c r="B669" s="23">
        <v>26</v>
      </c>
      <c r="C669" s="22" t="s">
        <v>2210</v>
      </c>
      <c r="D669" s="48">
        <v>260000120</v>
      </c>
      <c r="E669" s="22" t="s">
        <v>911</v>
      </c>
      <c r="F669" s="22" t="s">
        <v>1504</v>
      </c>
      <c r="I669" s="1" t="s">
        <v>452</v>
      </c>
      <c r="J669" s="33">
        <v>24716</v>
      </c>
      <c r="K669" s="33">
        <f t="shared" si="346"/>
        <v>18561.718322825895</v>
      </c>
      <c r="L669" s="33">
        <v>1104</v>
      </c>
      <c r="M669" s="33">
        <f t="shared" si="347"/>
        <v>1</v>
      </c>
      <c r="N669" s="32">
        <v>0</v>
      </c>
      <c r="O669" s="33" t="s">
        <v>11</v>
      </c>
      <c r="P669" s="33" t="str">
        <f t="shared" si="323"/>
        <v/>
      </c>
      <c r="Q669" s="36">
        <f t="shared" si="324"/>
        <v>1.8199999999999998</v>
      </c>
      <c r="R669" s="6">
        <f t="shared" si="325"/>
        <v>2.794690952380952</v>
      </c>
      <c r="S669" s="6">
        <f t="shared" si="326"/>
        <v>0</v>
      </c>
      <c r="T669" s="6">
        <f t="shared" si="348"/>
        <v>0.97469095238095216</v>
      </c>
      <c r="U669" s="6">
        <f t="shared" si="327"/>
        <v>2.794690952380952</v>
      </c>
      <c r="V669" s="6">
        <f t="shared" si="328"/>
        <v>3.3101785714285716</v>
      </c>
      <c r="W669" s="6">
        <f t="shared" si="329"/>
        <v>4.0529999999999999</v>
      </c>
      <c r="X669" s="6">
        <f t="shared" si="330"/>
        <v>0</v>
      </c>
      <c r="Y669" s="6">
        <f t="shared" si="349"/>
        <v>0.7428214285714283</v>
      </c>
      <c r="Z669" s="6">
        <f t="shared" si="331"/>
        <v>4.0529999999999999</v>
      </c>
      <c r="AA669" s="4">
        <f t="shared" si="332"/>
        <v>1</v>
      </c>
      <c r="AB669" s="44">
        <f t="shared" si="333"/>
        <v>1</v>
      </c>
      <c r="AC669" s="6">
        <f t="shared" si="334"/>
        <v>0.125</v>
      </c>
      <c r="AD669" s="4">
        <f t="shared" si="350"/>
        <v>0</v>
      </c>
      <c r="AF669" s="4">
        <f t="shared" si="335"/>
        <v>0</v>
      </c>
      <c r="AG669" s="4">
        <f t="shared" si="336"/>
        <v>0</v>
      </c>
      <c r="AH669" s="4">
        <f t="shared" si="351"/>
        <v>0</v>
      </c>
      <c r="AI669" s="4">
        <f t="shared" si="337"/>
        <v>692030.57619047607</v>
      </c>
      <c r="AJ669" s="4">
        <f t="shared" si="338"/>
        <v>220354.5598071428</v>
      </c>
      <c r="AK669" s="4">
        <f t="shared" si="339"/>
        <v>273849.59999999998</v>
      </c>
      <c r="AL669" s="4">
        <f t="shared" si="340"/>
        <v>42000</v>
      </c>
      <c r="AM669" s="4">
        <f t="shared" si="341"/>
        <v>8969.5249999999996</v>
      </c>
      <c r="AN669" s="4">
        <f t="shared" si="342"/>
        <v>13047.272727272728</v>
      </c>
      <c r="AO669" s="4">
        <f t="shared" si="343"/>
        <v>0</v>
      </c>
      <c r="AP669" s="4">
        <v>0</v>
      </c>
      <c r="AQ669" s="4">
        <v>0</v>
      </c>
      <c r="AR669" s="4">
        <f t="shared" si="344"/>
        <v>0</v>
      </c>
      <c r="AS669" s="4">
        <f t="shared" si="352"/>
        <v>1250251.5337248915</v>
      </c>
      <c r="AT669" s="4">
        <v>0</v>
      </c>
      <c r="AU669" s="4">
        <f t="shared" si="353"/>
        <v>1250251.5337248915</v>
      </c>
      <c r="AV669" s="18">
        <f t="shared" si="354"/>
        <v>1</v>
      </c>
      <c r="AW669" s="105"/>
      <c r="AX669" s="103"/>
      <c r="AY669" s="107">
        <f t="shared" si="345"/>
        <v>1250251.5337248915</v>
      </c>
      <c r="AZ669" s="7"/>
      <c r="BA669" s="7"/>
      <c r="BB669" s="7"/>
      <c r="BC669" s="7"/>
      <c r="BD669" s="7"/>
      <c r="BE669" s="7"/>
      <c r="BF669" s="7"/>
    </row>
    <row r="670" spans="1:58" x14ac:dyDescent="0.25">
      <c r="A670" s="22" t="s">
        <v>2195</v>
      </c>
      <c r="B670" s="23">
        <v>26</v>
      </c>
      <c r="C670" s="22" t="s">
        <v>2211</v>
      </c>
      <c r="D670" s="48">
        <v>260000138</v>
      </c>
      <c r="E670" s="22" t="s">
        <v>905</v>
      </c>
      <c r="F670" s="22" t="s">
        <v>1504</v>
      </c>
      <c r="I670" s="1" t="s">
        <v>455</v>
      </c>
      <c r="J670" s="33">
        <v>40099</v>
      </c>
      <c r="K670" s="33">
        <f t="shared" si="346"/>
        <v>30114.352768530327</v>
      </c>
      <c r="L670" s="33">
        <v>1008</v>
      </c>
      <c r="M670" s="33">
        <f t="shared" si="347"/>
        <v>1</v>
      </c>
      <c r="N670" s="32">
        <v>0</v>
      </c>
      <c r="O670" s="33" t="s">
        <v>11</v>
      </c>
      <c r="P670" s="33" t="str">
        <f t="shared" si="323"/>
        <v/>
      </c>
      <c r="Q670" s="36">
        <f t="shared" si="324"/>
        <v>2.7356547619047622</v>
      </c>
      <c r="R670" s="6">
        <f t="shared" si="325"/>
        <v>3.7344586904761905</v>
      </c>
      <c r="S670" s="6">
        <f t="shared" si="326"/>
        <v>0</v>
      </c>
      <c r="T670" s="6">
        <f t="shared" si="348"/>
        <v>0.9988039285714283</v>
      </c>
      <c r="U670" s="6">
        <f t="shared" si="327"/>
        <v>3.7344586904761905</v>
      </c>
      <c r="V670" s="6">
        <f t="shared" si="328"/>
        <v>5.3704017857142858</v>
      </c>
      <c r="W670" s="6">
        <f t="shared" si="329"/>
        <v>5.7213154761904761</v>
      </c>
      <c r="X670" s="6">
        <f t="shared" si="330"/>
        <v>0</v>
      </c>
      <c r="Y670" s="6">
        <f t="shared" si="349"/>
        <v>0.35091369047619025</v>
      </c>
      <c r="Z670" s="6">
        <f t="shared" si="331"/>
        <v>5.7213154761904761</v>
      </c>
      <c r="AA670" s="4">
        <f t="shared" si="332"/>
        <v>1</v>
      </c>
      <c r="AB670" s="44">
        <f t="shared" si="333"/>
        <v>1</v>
      </c>
      <c r="AC670" s="6">
        <f t="shared" si="334"/>
        <v>0.125</v>
      </c>
      <c r="AD670" s="4">
        <f t="shared" si="350"/>
        <v>0</v>
      </c>
      <c r="AF670" s="4">
        <f t="shared" si="335"/>
        <v>0</v>
      </c>
      <c r="AG670" s="4">
        <f t="shared" si="336"/>
        <v>0</v>
      </c>
      <c r="AH670" s="4">
        <f t="shared" si="351"/>
        <v>0</v>
      </c>
      <c r="AI670" s="4">
        <f t="shared" si="337"/>
        <v>709150.78928571404</v>
      </c>
      <c r="AJ670" s="4">
        <f t="shared" si="338"/>
        <v>104096.93207678566</v>
      </c>
      <c r="AK670" s="4">
        <f t="shared" si="339"/>
        <v>273849.59999999998</v>
      </c>
      <c r="AL670" s="4">
        <f t="shared" si="340"/>
        <v>42000</v>
      </c>
      <c r="AM670" s="4">
        <f t="shared" si="341"/>
        <v>8969.5249999999996</v>
      </c>
      <c r="AN670" s="4">
        <f t="shared" si="342"/>
        <v>11912.727272727272</v>
      </c>
      <c r="AO670" s="4">
        <f t="shared" si="343"/>
        <v>0</v>
      </c>
      <c r="AP670" s="4">
        <v>0</v>
      </c>
      <c r="AQ670" s="4">
        <v>0</v>
      </c>
      <c r="AR670" s="4">
        <f t="shared" si="344"/>
        <v>0</v>
      </c>
      <c r="AS670" s="4">
        <f t="shared" si="352"/>
        <v>1149979.5736352268</v>
      </c>
      <c r="AT670" s="4">
        <v>0</v>
      </c>
      <c r="AU670" s="4">
        <f t="shared" si="353"/>
        <v>1149979.5736352268</v>
      </c>
      <c r="AV670" s="18">
        <f t="shared" si="354"/>
        <v>1</v>
      </c>
      <c r="AW670" s="105"/>
      <c r="AX670" s="103"/>
      <c r="AY670" s="107">
        <f t="shared" si="345"/>
        <v>1149979.5736352268</v>
      </c>
      <c r="AZ670" s="7"/>
      <c r="BA670" s="7"/>
      <c r="BB670" s="7"/>
      <c r="BC670" s="7"/>
      <c r="BD670" s="7"/>
      <c r="BE670" s="7"/>
      <c r="BF670" s="7"/>
    </row>
    <row r="671" spans="1:58" x14ac:dyDescent="0.25">
      <c r="A671" s="22" t="s">
        <v>2195</v>
      </c>
      <c r="B671" s="23">
        <v>26</v>
      </c>
      <c r="C671" s="22" t="s">
        <v>2212</v>
      </c>
      <c r="D671" s="48">
        <v>260000146</v>
      </c>
      <c r="E671" s="22" t="s">
        <v>907</v>
      </c>
      <c r="F671" s="22" t="s">
        <v>1504</v>
      </c>
      <c r="I671" s="1" t="s">
        <v>454</v>
      </c>
      <c r="J671" s="33">
        <v>8565</v>
      </c>
      <c r="K671" s="33">
        <f t="shared" si="346"/>
        <v>6432.3158049443191</v>
      </c>
      <c r="L671" s="33">
        <v>0</v>
      </c>
      <c r="M671" s="33">
        <f t="shared" si="347"/>
        <v>1</v>
      </c>
      <c r="N671" s="32">
        <v>0</v>
      </c>
      <c r="O671" s="33" t="s">
        <v>16</v>
      </c>
      <c r="P671" s="33" t="str">
        <f t="shared" si="323"/>
        <v>Faible activité</v>
      </c>
      <c r="Q671" s="36">
        <f t="shared" si="324"/>
        <v>1</v>
      </c>
      <c r="R671" s="6">
        <f t="shared" si="325"/>
        <v>0</v>
      </c>
      <c r="S671" s="6">
        <f t="shared" si="326"/>
        <v>0</v>
      </c>
      <c r="T671" s="6">
        <f t="shared" si="348"/>
        <v>0</v>
      </c>
      <c r="U671" s="6">
        <f t="shared" si="327"/>
        <v>1</v>
      </c>
      <c r="V671" s="6">
        <f t="shared" si="328"/>
        <v>1.1470982142857142</v>
      </c>
      <c r="W671" s="6">
        <f t="shared" si="329"/>
        <v>0</v>
      </c>
      <c r="X671" s="6">
        <f t="shared" si="330"/>
        <v>0</v>
      </c>
      <c r="Y671" s="6">
        <f t="shared" si="349"/>
        <v>0</v>
      </c>
      <c r="Z671" s="6">
        <f t="shared" si="331"/>
        <v>1.1470982142857142</v>
      </c>
      <c r="AA671" s="4">
        <f t="shared" si="332"/>
        <v>0</v>
      </c>
      <c r="AB671" s="44">
        <f t="shared" si="333"/>
        <v>0</v>
      </c>
      <c r="AC671" s="6">
        <f t="shared" si="334"/>
        <v>0</v>
      </c>
      <c r="AD671" s="4">
        <f t="shared" si="350"/>
        <v>0</v>
      </c>
      <c r="AF671" s="4">
        <f t="shared" si="335"/>
        <v>0</v>
      </c>
      <c r="AG671" s="4">
        <f t="shared" si="336"/>
        <v>0</v>
      </c>
      <c r="AH671" s="4">
        <f t="shared" si="351"/>
        <v>0</v>
      </c>
      <c r="AI671" s="4">
        <f t="shared" si="337"/>
        <v>0</v>
      </c>
      <c r="AJ671" s="4">
        <f t="shared" si="338"/>
        <v>0</v>
      </c>
      <c r="AK671" s="4">
        <f t="shared" si="339"/>
        <v>0</v>
      </c>
      <c r="AL671" s="4">
        <f t="shared" si="340"/>
        <v>0</v>
      </c>
      <c r="AM671" s="4">
        <f t="shared" si="341"/>
        <v>0</v>
      </c>
      <c r="AN671" s="4">
        <f t="shared" si="342"/>
        <v>0</v>
      </c>
      <c r="AO671" s="4">
        <f t="shared" si="343"/>
        <v>0</v>
      </c>
      <c r="AP671" s="4">
        <v>0</v>
      </c>
      <c r="AQ671" s="4">
        <v>0</v>
      </c>
      <c r="AR671" s="4">
        <f t="shared" si="344"/>
        <v>0</v>
      </c>
      <c r="AS671" s="4">
        <f t="shared" si="352"/>
        <v>0</v>
      </c>
      <c r="AT671" s="4">
        <v>0</v>
      </c>
      <c r="AU671" s="4">
        <f t="shared" si="353"/>
        <v>0</v>
      </c>
      <c r="AV671" s="18">
        <f t="shared" si="354"/>
        <v>0</v>
      </c>
      <c r="AW671" s="105"/>
      <c r="AX671" s="103"/>
      <c r="AY671" s="107">
        <f t="shared" si="345"/>
        <v>0</v>
      </c>
      <c r="AZ671" s="7"/>
      <c r="BA671" s="7"/>
      <c r="BB671" s="7"/>
      <c r="BC671" s="7"/>
      <c r="BD671" s="7"/>
      <c r="BE671" s="7"/>
      <c r="BF671" s="7"/>
    </row>
    <row r="672" spans="1:58" x14ac:dyDescent="0.25">
      <c r="A672" s="22" t="s">
        <v>2195</v>
      </c>
      <c r="B672" s="23">
        <v>26</v>
      </c>
      <c r="C672" s="22" t="s">
        <v>2213</v>
      </c>
      <c r="D672" s="48">
        <v>260000203</v>
      </c>
      <c r="E672" s="22" t="s">
        <v>911</v>
      </c>
      <c r="F672" s="22" t="s">
        <v>1504</v>
      </c>
      <c r="I672" s="1" t="s">
        <v>452</v>
      </c>
      <c r="J672" s="33">
        <v>9884</v>
      </c>
      <c r="K672" s="33">
        <f t="shared" si="346"/>
        <v>7422.8849289048039</v>
      </c>
      <c r="L672" s="33">
        <v>154</v>
      </c>
      <c r="M672" s="33">
        <f t="shared" si="347"/>
        <v>1</v>
      </c>
      <c r="N672" s="32">
        <v>0</v>
      </c>
      <c r="O672" s="33" t="s">
        <v>11</v>
      </c>
      <c r="P672" s="33" t="str">
        <f t="shared" si="323"/>
        <v>Faible activité</v>
      </c>
      <c r="Q672" s="36">
        <f t="shared" si="324"/>
        <v>1</v>
      </c>
      <c r="R672" s="6">
        <f t="shared" si="325"/>
        <v>2</v>
      </c>
      <c r="S672" s="6">
        <f t="shared" si="326"/>
        <v>0</v>
      </c>
      <c r="T672" s="6">
        <f t="shared" si="348"/>
        <v>1</v>
      </c>
      <c r="U672" s="6">
        <f t="shared" si="327"/>
        <v>2</v>
      </c>
      <c r="V672" s="6">
        <f t="shared" si="328"/>
        <v>1.32375</v>
      </c>
      <c r="W672" s="6">
        <f t="shared" si="329"/>
        <v>2</v>
      </c>
      <c r="X672" s="6">
        <f t="shared" si="330"/>
        <v>0</v>
      </c>
      <c r="Y672" s="6">
        <f t="shared" si="349"/>
        <v>0.67625000000000002</v>
      </c>
      <c r="Z672" s="6">
        <f t="shared" si="331"/>
        <v>2</v>
      </c>
      <c r="AA672" s="4">
        <f t="shared" si="332"/>
        <v>1</v>
      </c>
      <c r="AB672" s="44">
        <f t="shared" si="333"/>
        <v>1</v>
      </c>
      <c r="AC672" s="6">
        <f t="shared" si="334"/>
        <v>0.125</v>
      </c>
      <c r="AD672" s="4">
        <f t="shared" si="350"/>
        <v>0</v>
      </c>
      <c r="AF672" s="4">
        <f t="shared" si="335"/>
        <v>0</v>
      </c>
      <c r="AG672" s="4">
        <f t="shared" si="336"/>
        <v>-100000</v>
      </c>
      <c r="AH672" s="4">
        <f t="shared" si="351"/>
        <v>-50000</v>
      </c>
      <c r="AI672" s="4">
        <f t="shared" si="337"/>
        <v>660000</v>
      </c>
      <c r="AJ672" s="4">
        <f t="shared" si="338"/>
        <v>200606.45175000001</v>
      </c>
      <c r="AK672" s="4">
        <f t="shared" si="339"/>
        <v>273849.59999999998</v>
      </c>
      <c r="AL672" s="4">
        <f t="shared" si="340"/>
        <v>42000</v>
      </c>
      <c r="AM672" s="4">
        <f t="shared" si="341"/>
        <v>8969.5249999999996</v>
      </c>
      <c r="AN672" s="4">
        <f t="shared" si="342"/>
        <v>1820</v>
      </c>
      <c r="AO672" s="4">
        <f t="shared" si="343"/>
        <v>0</v>
      </c>
      <c r="AP672" s="4">
        <v>0</v>
      </c>
      <c r="AQ672" s="4">
        <v>0</v>
      </c>
      <c r="AR672" s="4">
        <f t="shared" si="344"/>
        <v>0</v>
      </c>
      <c r="AS672" s="4">
        <f t="shared" si="352"/>
        <v>1187245.57675</v>
      </c>
      <c r="AT672" s="4">
        <v>0</v>
      </c>
      <c r="AU672" s="4">
        <f t="shared" si="353"/>
        <v>1187245.57675</v>
      </c>
      <c r="AV672" s="18">
        <f t="shared" si="354"/>
        <v>1</v>
      </c>
      <c r="AW672" s="105"/>
      <c r="AX672" s="103"/>
      <c r="AY672" s="107">
        <f t="shared" si="345"/>
        <v>1187245.57675</v>
      </c>
      <c r="AZ672" s="7"/>
      <c r="BA672" s="7"/>
      <c r="BB672" s="7"/>
      <c r="BC672" s="7"/>
      <c r="BD672" s="7"/>
      <c r="BE672" s="7"/>
      <c r="BF672" s="7"/>
    </row>
    <row r="673" spans="1:58" x14ac:dyDescent="0.25">
      <c r="A673" s="22" t="s">
        <v>2195</v>
      </c>
      <c r="B673" s="23">
        <v>26</v>
      </c>
      <c r="C673" s="22" t="s">
        <v>2214</v>
      </c>
      <c r="D673" s="48">
        <v>260000286</v>
      </c>
      <c r="E673" s="22" t="s">
        <v>909</v>
      </c>
      <c r="F673" s="22" t="s">
        <v>1504</v>
      </c>
      <c r="I673" s="1" t="s">
        <v>453</v>
      </c>
      <c r="J673" s="33">
        <v>7384</v>
      </c>
      <c r="K673" s="33">
        <f t="shared" si="346"/>
        <v>5545.3846939531641</v>
      </c>
      <c r="L673" s="33">
        <v>0</v>
      </c>
      <c r="M673" s="33">
        <f t="shared" si="347"/>
        <v>1</v>
      </c>
      <c r="N673" s="32">
        <v>0</v>
      </c>
      <c r="O673" s="33" t="s">
        <v>16</v>
      </c>
      <c r="P673" s="33" t="str">
        <f t="shared" si="323"/>
        <v>Faible activité</v>
      </c>
      <c r="Q673" s="36">
        <f t="shared" si="324"/>
        <v>1</v>
      </c>
      <c r="R673" s="6">
        <f t="shared" si="325"/>
        <v>0</v>
      </c>
      <c r="S673" s="6">
        <f t="shared" si="326"/>
        <v>0</v>
      </c>
      <c r="T673" s="6">
        <f t="shared" si="348"/>
        <v>0</v>
      </c>
      <c r="U673" s="6">
        <f t="shared" si="327"/>
        <v>1</v>
      </c>
      <c r="V673" s="6">
        <f t="shared" si="328"/>
        <v>1</v>
      </c>
      <c r="W673" s="6">
        <f t="shared" si="329"/>
        <v>0</v>
      </c>
      <c r="X673" s="6">
        <f t="shared" si="330"/>
        <v>0</v>
      </c>
      <c r="Y673" s="6">
        <f t="shared" si="349"/>
        <v>0</v>
      </c>
      <c r="Z673" s="6">
        <f t="shared" si="331"/>
        <v>1</v>
      </c>
      <c r="AA673" s="4">
        <f t="shared" si="332"/>
        <v>0</v>
      </c>
      <c r="AB673" s="44">
        <f t="shared" si="333"/>
        <v>0</v>
      </c>
      <c r="AC673" s="6">
        <f t="shared" si="334"/>
        <v>0</v>
      </c>
      <c r="AD673" s="4">
        <f t="shared" si="350"/>
        <v>0</v>
      </c>
      <c r="AF673" s="4">
        <f t="shared" si="335"/>
        <v>0</v>
      </c>
      <c r="AG673" s="4">
        <f t="shared" si="336"/>
        <v>0</v>
      </c>
      <c r="AH673" s="4">
        <f t="shared" si="351"/>
        <v>0</v>
      </c>
      <c r="AI673" s="4">
        <f t="shared" si="337"/>
        <v>0</v>
      </c>
      <c r="AJ673" s="4">
        <f t="shared" si="338"/>
        <v>0</v>
      </c>
      <c r="AK673" s="4">
        <f t="shared" si="339"/>
        <v>0</v>
      </c>
      <c r="AL673" s="4">
        <f t="shared" si="340"/>
        <v>0</v>
      </c>
      <c r="AM673" s="4">
        <f t="shared" si="341"/>
        <v>0</v>
      </c>
      <c r="AN673" s="4">
        <f t="shared" si="342"/>
        <v>0</v>
      </c>
      <c r="AO673" s="4">
        <f t="shared" si="343"/>
        <v>0</v>
      </c>
      <c r="AP673" s="4">
        <v>0</v>
      </c>
      <c r="AQ673" s="4">
        <v>0</v>
      </c>
      <c r="AR673" s="4">
        <f t="shared" si="344"/>
        <v>0</v>
      </c>
      <c r="AS673" s="4">
        <f t="shared" si="352"/>
        <v>0</v>
      </c>
      <c r="AT673" s="4">
        <v>0</v>
      </c>
      <c r="AU673" s="4">
        <f t="shared" si="353"/>
        <v>0</v>
      </c>
      <c r="AV673" s="18">
        <f t="shared" si="354"/>
        <v>0</v>
      </c>
      <c r="AW673" s="105"/>
      <c r="AX673" s="103"/>
      <c r="AY673" s="107">
        <f t="shared" si="345"/>
        <v>0</v>
      </c>
      <c r="AZ673" s="7"/>
      <c r="BA673" s="7"/>
      <c r="BB673" s="7"/>
      <c r="BC673" s="7"/>
      <c r="BD673" s="7"/>
      <c r="BE673" s="7"/>
      <c r="BF673" s="7"/>
    </row>
    <row r="674" spans="1:58" x14ac:dyDescent="0.25">
      <c r="A674" s="22" t="s">
        <v>2195</v>
      </c>
      <c r="B674" s="23">
        <v>38</v>
      </c>
      <c r="C674" s="22" t="s">
        <v>2215</v>
      </c>
      <c r="D674" s="48">
        <v>380000026</v>
      </c>
      <c r="E674" s="22" t="s">
        <v>1004</v>
      </c>
      <c r="F674" s="22" t="s">
        <v>1504</v>
      </c>
      <c r="I674" s="1" t="s">
        <v>381</v>
      </c>
      <c r="J674" s="33">
        <v>7230</v>
      </c>
      <c r="K674" s="33">
        <f t="shared" si="346"/>
        <v>5429.7306794801434</v>
      </c>
      <c r="L674" s="33">
        <v>0</v>
      </c>
      <c r="M674" s="33">
        <f t="shared" si="347"/>
        <v>1</v>
      </c>
      <c r="N674" s="32">
        <v>0</v>
      </c>
      <c r="O674" s="33" t="s">
        <v>16</v>
      </c>
      <c r="P674" s="33" t="str">
        <f t="shared" si="323"/>
        <v>Faible activité</v>
      </c>
      <c r="Q674" s="36">
        <f t="shared" si="324"/>
        <v>1</v>
      </c>
      <c r="R674" s="6">
        <f t="shared" si="325"/>
        <v>0</v>
      </c>
      <c r="S674" s="6">
        <f t="shared" si="326"/>
        <v>0</v>
      </c>
      <c r="T674" s="6">
        <f t="shared" si="348"/>
        <v>0</v>
      </c>
      <c r="U674" s="6">
        <f t="shared" si="327"/>
        <v>1</v>
      </c>
      <c r="V674" s="6">
        <f t="shared" si="328"/>
        <v>1</v>
      </c>
      <c r="W674" s="6">
        <f t="shared" si="329"/>
        <v>0</v>
      </c>
      <c r="X674" s="6">
        <f t="shared" si="330"/>
        <v>0</v>
      </c>
      <c r="Y674" s="6">
        <f t="shared" si="349"/>
        <v>0</v>
      </c>
      <c r="Z674" s="6">
        <f t="shared" si="331"/>
        <v>1</v>
      </c>
      <c r="AA674" s="4">
        <f t="shared" si="332"/>
        <v>0</v>
      </c>
      <c r="AB674" s="44">
        <f t="shared" si="333"/>
        <v>0</v>
      </c>
      <c r="AC674" s="6">
        <f t="shared" si="334"/>
        <v>0</v>
      </c>
      <c r="AD674" s="4">
        <f t="shared" si="350"/>
        <v>0</v>
      </c>
      <c r="AF674" s="4">
        <f t="shared" si="335"/>
        <v>0</v>
      </c>
      <c r="AG674" s="4">
        <f t="shared" si="336"/>
        <v>0</v>
      </c>
      <c r="AH674" s="4">
        <f t="shared" si="351"/>
        <v>0</v>
      </c>
      <c r="AI674" s="4">
        <f t="shared" si="337"/>
        <v>0</v>
      </c>
      <c r="AJ674" s="4">
        <f t="shared" si="338"/>
        <v>0</v>
      </c>
      <c r="AK674" s="4">
        <f t="shared" si="339"/>
        <v>0</v>
      </c>
      <c r="AL674" s="4">
        <f t="shared" si="340"/>
        <v>0</v>
      </c>
      <c r="AM674" s="4">
        <f t="shared" si="341"/>
        <v>0</v>
      </c>
      <c r="AN674" s="4">
        <f t="shared" si="342"/>
        <v>0</v>
      </c>
      <c r="AO674" s="4">
        <f t="shared" si="343"/>
        <v>0</v>
      </c>
      <c r="AP674" s="4">
        <v>0</v>
      </c>
      <c r="AQ674" s="4">
        <v>0</v>
      </c>
      <c r="AR674" s="4">
        <f t="shared" si="344"/>
        <v>0</v>
      </c>
      <c r="AS674" s="4">
        <f t="shared" si="352"/>
        <v>0</v>
      </c>
      <c r="AT674" s="4">
        <v>0</v>
      </c>
      <c r="AU674" s="4">
        <f t="shared" si="353"/>
        <v>0</v>
      </c>
      <c r="AV674" s="18">
        <f t="shared" si="354"/>
        <v>0</v>
      </c>
      <c r="AW674" s="105"/>
      <c r="AX674" s="103"/>
      <c r="AY674" s="107">
        <f t="shared" si="345"/>
        <v>0</v>
      </c>
      <c r="AZ674" s="7"/>
      <c r="BA674" s="7"/>
      <c r="BB674" s="7"/>
      <c r="BC674" s="7"/>
      <c r="BD674" s="7"/>
      <c r="BE674" s="7"/>
      <c r="BF674" s="7"/>
    </row>
    <row r="675" spans="1:58" x14ac:dyDescent="0.25">
      <c r="A675" s="22" t="s">
        <v>2195</v>
      </c>
      <c r="B675" s="23">
        <v>38</v>
      </c>
      <c r="C675" s="22" t="s">
        <v>2216</v>
      </c>
      <c r="D675" s="48">
        <v>380000034</v>
      </c>
      <c r="E675" s="22" t="s">
        <v>1006</v>
      </c>
      <c r="F675" s="22" t="s">
        <v>1504</v>
      </c>
      <c r="I675" s="1" t="s">
        <v>380</v>
      </c>
      <c r="J675" s="33">
        <v>39083</v>
      </c>
      <c r="K675" s="33">
        <f t="shared" si="346"/>
        <v>29351.336673045978</v>
      </c>
      <c r="L675" s="33">
        <v>1751</v>
      </c>
      <c r="M675" s="33">
        <f t="shared" si="347"/>
        <v>1</v>
      </c>
      <c r="N675" s="32">
        <v>0</v>
      </c>
      <c r="O675" s="33" t="s">
        <v>11</v>
      </c>
      <c r="P675" s="33" t="str">
        <f t="shared" si="323"/>
        <v/>
      </c>
      <c r="Q675" s="36">
        <f t="shared" si="324"/>
        <v>2.6751785714285714</v>
      </c>
      <c r="R675" s="6">
        <f t="shared" si="325"/>
        <v>3.9791998214285709</v>
      </c>
      <c r="S675" s="6">
        <f t="shared" si="326"/>
        <v>0</v>
      </c>
      <c r="T675" s="6">
        <f t="shared" si="348"/>
        <v>1.3040212499999995</v>
      </c>
      <c r="U675" s="6">
        <f t="shared" si="327"/>
        <v>3.9791998214285709</v>
      </c>
      <c r="V675" s="6">
        <f t="shared" si="328"/>
        <v>5.2343303571428565</v>
      </c>
      <c r="W675" s="6">
        <f t="shared" si="329"/>
        <v>6.159238095238095</v>
      </c>
      <c r="X675" s="6">
        <f t="shared" si="330"/>
        <v>0</v>
      </c>
      <c r="Y675" s="6">
        <f t="shared" si="349"/>
        <v>0.92490773809523841</v>
      </c>
      <c r="Z675" s="6">
        <f t="shared" si="331"/>
        <v>6.159238095238095</v>
      </c>
      <c r="AA675" s="4">
        <f t="shared" si="332"/>
        <v>1.3333333333333333</v>
      </c>
      <c r="AB675" s="44">
        <f t="shared" si="333"/>
        <v>2</v>
      </c>
      <c r="AC675" s="6">
        <f t="shared" si="334"/>
        <v>0.16666666666666666</v>
      </c>
      <c r="AD675" s="4">
        <f t="shared" si="350"/>
        <v>0</v>
      </c>
      <c r="AF675" s="4">
        <f t="shared" si="335"/>
        <v>0</v>
      </c>
      <c r="AG675" s="4">
        <f t="shared" si="336"/>
        <v>0</v>
      </c>
      <c r="AH675" s="4">
        <f t="shared" si="351"/>
        <v>0</v>
      </c>
      <c r="AI675" s="4">
        <f t="shared" si="337"/>
        <v>925855.08749999967</v>
      </c>
      <c r="AJ675" s="4">
        <f t="shared" si="338"/>
        <v>274369.62593035726</v>
      </c>
      <c r="AK675" s="4">
        <f t="shared" si="339"/>
        <v>365132.79999999993</v>
      </c>
      <c r="AL675" s="4">
        <f t="shared" si="340"/>
        <v>84000</v>
      </c>
      <c r="AM675" s="4">
        <f t="shared" si="341"/>
        <v>11959.366666666665</v>
      </c>
      <c r="AN675" s="4">
        <f t="shared" si="342"/>
        <v>20693.636363636364</v>
      </c>
      <c r="AO675" s="4">
        <f t="shared" si="343"/>
        <v>121939.63999999997</v>
      </c>
      <c r="AP675" s="4">
        <v>0</v>
      </c>
      <c r="AQ675" s="4">
        <v>0</v>
      </c>
      <c r="AR675" s="4">
        <f t="shared" si="344"/>
        <v>0</v>
      </c>
      <c r="AS675" s="4">
        <f t="shared" si="352"/>
        <v>1803950.15646066</v>
      </c>
      <c r="AT675" s="4">
        <v>0</v>
      </c>
      <c r="AU675" s="4">
        <f t="shared" si="353"/>
        <v>1803950.15646066</v>
      </c>
      <c r="AV675" s="18">
        <f t="shared" si="354"/>
        <v>1</v>
      </c>
      <c r="AW675" s="105"/>
      <c r="AX675" s="103"/>
      <c r="AY675" s="107">
        <f t="shared" si="345"/>
        <v>1803950.15646066</v>
      </c>
      <c r="AZ675" s="7"/>
      <c r="BA675" s="7"/>
      <c r="BB675" s="7"/>
      <c r="BC675" s="7"/>
      <c r="BD675" s="7"/>
      <c r="BE675" s="7"/>
      <c r="BF675" s="7"/>
    </row>
    <row r="676" spans="1:58" x14ac:dyDescent="0.25">
      <c r="A676" s="22" t="s">
        <v>2195</v>
      </c>
      <c r="B676" s="23">
        <v>38</v>
      </c>
      <c r="C676" s="22" t="s">
        <v>2217</v>
      </c>
      <c r="D676" s="48">
        <v>380000042</v>
      </c>
      <c r="E676" s="22" t="s">
        <v>1008</v>
      </c>
      <c r="F676" s="22" t="s">
        <v>1504</v>
      </c>
      <c r="I676" s="1" t="s">
        <v>379</v>
      </c>
      <c r="J676" s="33">
        <v>15147</v>
      </c>
      <c r="K676" s="33">
        <f t="shared" si="346"/>
        <v>11375.398423524997</v>
      </c>
      <c r="L676" s="33">
        <v>0</v>
      </c>
      <c r="M676" s="33">
        <f t="shared" si="347"/>
        <v>1</v>
      </c>
      <c r="N676" s="32">
        <v>0</v>
      </c>
      <c r="O676" s="33" t="s">
        <v>16</v>
      </c>
      <c r="P676" s="33" t="str">
        <f t="shared" si="323"/>
        <v/>
      </c>
      <c r="Q676" s="36">
        <f t="shared" si="324"/>
        <v>1.2504166666666667</v>
      </c>
      <c r="R676" s="6">
        <f t="shared" si="325"/>
        <v>0</v>
      </c>
      <c r="S676" s="6">
        <f t="shared" si="326"/>
        <v>0</v>
      </c>
      <c r="T676" s="6">
        <f t="shared" si="348"/>
        <v>0</v>
      </c>
      <c r="U676" s="6">
        <f t="shared" si="327"/>
        <v>1.2504166666666667</v>
      </c>
      <c r="V676" s="6">
        <f t="shared" si="328"/>
        <v>2.0286160714285715</v>
      </c>
      <c r="W676" s="6">
        <f t="shared" si="329"/>
        <v>0</v>
      </c>
      <c r="X676" s="6">
        <f t="shared" si="330"/>
        <v>0</v>
      </c>
      <c r="Y676" s="6">
        <f t="shared" si="349"/>
        <v>0</v>
      </c>
      <c r="Z676" s="6">
        <f t="shared" si="331"/>
        <v>2.0286160714285715</v>
      </c>
      <c r="AA676" s="4">
        <f t="shared" si="332"/>
        <v>0</v>
      </c>
      <c r="AB676" s="44">
        <f t="shared" si="333"/>
        <v>0</v>
      </c>
      <c r="AC676" s="6">
        <f t="shared" si="334"/>
        <v>0</v>
      </c>
      <c r="AD676" s="4">
        <f t="shared" si="350"/>
        <v>0</v>
      </c>
      <c r="AF676" s="4">
        <f t="shared" si="335"/>
        <v>0</v>
      </c>
      <c r="AG676" s="4">
        <f t="shared" si="336"/>
        <v>0</v>
      </c>
      <c r="AH676" s="4">
        <f t="shared" si="351"/>
        <v>0</v>
      </c>
      <c r="AI676" s="4">
        <f t="shared" si="337"/>
        <v>0</v>
      </c>
      <c r="AJ676" s="4">
        <f t="shared" si="338"/>
        <v>0</v>
      </c>
      <c r="AK676" s="4">
        <f t="shared" si="339"/>
        <v>0</v>
      </c>
      <c r="AL676" s="4">
        <f t="shared" si="340"/>
        <v>0</v>
      </c>
      <c r="AM676" s="4">
        <f t="shared" si="341"/>
        <v>0</v>
      </c>
      <c r="AN676" s="4">
        <f t="shared" si="342"/>
        <v>0</v>
      </c>
      <c r="AO676" s="4">
        <f t="shared" si="343"/>
        <v>0</v>
      </c>
      <c r="AP676" s="4">
        <v>0</v>
      </c>
      <c r="AQ676" s="4">
        <v>0</v>
      </c>
      <c r="AR676" s="4">
        <f t="shared" si="344"/>
        <v>0</v>
      </c>
      <c r="AS676" s="4">
        <f t="shared" si="352"/>
        <v>0</v>
      </c>
      <c r="AT676" s="4">
        <v>0</v>
      </c>
      <c r="AU676" s="4">
        <f t="shared" si="353"/>
        <v>0</v>
      </c>
      <c r="AV676" s="18">
        <f t="shared" si="354"/>
        <v>0</v>
      </c>
      <c r="AW676" s="105"/>
      <c r="AX676" s="103"/>
      <c r="AY676" s="107">
        <f t="shared" si="345"/>
        <v>0</v>
      </c>
      <c r="AZ676" s="7"/>
      <c r="BA676" s="7"/>
      <c r="BB676" s="7"/>
      <c r="BC676" s="7"/>
      <c r="BD676" s="7"/>
      <c r="BE676" s="7"/>
      <c r="BF676" s="7"/>
    </row>
    <row r="677" spans="1:58" x14ac:dyDescent="0.25">
      <c r="A677" s="22" t="s">
        <v>2195</v>
      </c>
      <c r="B677" s="23">
        <v>38</v>
      </c>
      <c r="C677" s="22" t="s">
        <v>2078</v>
      </c>
      <c r="D677" s="48">
        <v>380000067</v>
      </c>
      <c r="E677" s="22" t="s">
        <v>1010</v>
      </c>
      <c r="F677" s="22" t="s">
        <v>1504</v>
      </c>
      <c r="I677" s="1" t="s">
        <v>378</v>
      </c>
      <c r="J677" s="33">
        <v>79354</v>
      </c>
      <c r="K677" s="33">
        <f t="shared" si="346"/>
        <v>59594.861457740983</v>
      </c>
      <c r="L677" s="33">
        <v>5075</v>
      </c>
      <c r="M677" s="33">
        <f t="shared" si="347"/>
        <v>1</v>
      </c>
      <c r="N677" s="32">
        <v>0</v>
      </c>
      <c r="O677" s="33" t="s">
        <v>11</v>
      </c>
      <c r="P677" s="33" t="str">
        <f t="shared" si="323"/>
        <v/>
      </c>
      <c r="Q677" s="36">
        <f t="shared" si="324"/>
        <v>5.0722619047619046</v>
      </c>
      <c r="R677" s="6">
        <f t="shared" si="325"/>
        <v>7.9284854166666658</v>
      </c>
      <c r="S677" s="6">
        <f t="shared" si="326"/>
        <v>0</v>
      </c>
      <c r="T677" s="6">
        <f t="shared" si="348"/>
        <v>2.8562235119047612</v>
      </c>
      <c r="U677" s="6">
        <f t="shared" si="327"/>
        <v>7.9284854166666658</v>
      </c>
      <c r="V677" s="6">
        <f t="shared" si="328"/>
        <v>10.627767857142857</v>
      </c>
      <c r="W677" s="6">
        <f t="shared" si="329"/>
        <v>13.186910714285712</v>
      </c>
      <c r="X677" s="6">
        <f t="shared" si="330"/>
        <v>0</v>
      </c>
      <c r="Y677" s="6">
        <f t="shared" si="349"/>
        <v>2.5591428571428558</v>
      </c>
      <c r="Z677" s="6">
        <f t="shared" si="331"/>
        <v>13.186910714285712</v>
      </c>
      <c r="AA677" s="4">
        <f t="shared" si="332"/>
        <v>2.666666666666667</v>
      </c>
      <c r="AB677" s="44">
        <f t="shared" si="333"/>
        <v>3</v>
      </c>
      <c r="AC677" s="6">
        <f t="shared" si="334"/>
        <v>0.33333333333333337</v>
      </c>
      <c r="AD677" s="4">
        <f t="shared" si="350"/>
        <v>1</v>
      </c>
      <c r="AF677" s="4">
        <f t="shared" si="335"/>
        <v>0</v>
      </c>
      <c r="AG677" s="4">
        <f t="shared" si="336"/>
        <v>0</v>
      </c>
      <c r="AH677" s="4">
        <f t="shared" si="351"/>
        <v>0</v>
      </c>
      <c r="AI677" s="4">
        <f t="shared" si="337"/>
        <v>2027918.6934523804</v>
      </c>
      <c r="AJ677" s="4">
        <f t="shared" si="338"/>
        <v>759157.95651428541</v>
      </c>
      <c r="AK677" s="4">
        <f t="shared" si="339"/>
        <v>730265.59999999998</v>
      </c>
      <c r="AL677" s="4">
        <f t="shared" si="340"/>
        <v>126000</v>
      </c>
      <c r="AM677" s="4">
        <f t="shared" si="341"/>
        <v>23918.733333333334</v>
      </c>
      <c r="AN677" s="4">
        <f t="shared" si="342"/>
        <v>59977.272727272728</v>
      </c>
      <c r="AO677" s="4">
        <f t="shared" si="343"/>
        <v>353422.99999999994</v>
      </c>
      <c r="AP677" s="4">
        <v>0</v>
      </c>
      <c r="AQ677" s="4">
        <v>0</v>
      </c>
      <c r="AR677" s="4">
        <f t="shared" si="344"/>
        <v>626140.8311087467</v>
      </c>
      <c r="AS677" s="4">
        <f t="shared" si="352"/>
        <v>4706802.087136019</v>
      </c>
      <c r="AT677" s="4">
        <v>0</v>
      </c>
      <c r="AU677" s="4">
        <f t="shared" si="353"/>
        <v>4706802.087136019</v>
      </c>
      <c r="AV677" s="18">
        <f t="shared" si="354"/>
        <v>1</v>
      </c>
      <c r="AW677" s="105"/>
      <c r="AX677" s="103"/>
      <c r="AY677" s="107">
        <f t="shared" si="345"/>
        <v>4706802.087136019</v>
      </c>
      <c r="AZ677" s="7"/>
      <c r="BA677" s="7"/>
      <c r="BB677" s="7"/>
      <c r="BC677" s="7"/>
      <c r="BD677" s="7"/>
      <c r="BE677" s="7"/>
      <c r="BF677" s="7"/>
    </row>
    <row r="678" spans="1:58" x14ac:dyDescent="0.25">
      <c r="A678" s="22" t="s">
        <v>2195</v>
      </c>
      <c r="B678" s="23">
        <v>38</v>
      </c>
      <c r="C678" s="22" t="s">
        <v>2218</v>
      </c>
      <c r="D678" s="25" t="s">
        <v>2219</v>
      </c>
      <c r="E678" s="25" t="s">
        <v>1010</v>
      </c>
      <c r="F678" s="22">
        <v>0</v>
      </c>
      <c r="I678" s="1" t="s">
        <v>1010</v>
      </c>
      <c r="J678" s="33">
        <v>0</v>
      </c>
      <c r="K678" s="33">
        <f t="shared" si="346"/>
        <v>0</v>
      </c>
      <c r="L678" s="33">
        <v>592</v>
      </c>
      <c r="M678" s="33">
        <f t="shared" si="347"/>
        <v>1</v>
      </c>
      <c r="N678" s="32">
        <v>0</v>
      </c>
      <c r="O678" s="33" t="s">
        <v>10</v>
      </c>
      <c r="P678" s="33" t="str">
        <f t="shared" si="323"/>
        <v>Faible activité</v>
      </c>
      <c r="Q678" s="36">
        <f t="shared" si="324"/>
        <v>0</v>
      </c>
      <c r="R678" s="6">
        <f t="shared" si="325"/>
        <v>0</v>
      </c>
      <c r="S678" s="6">
        <f t="shared" si="326"/>
        <v>1</v>
      </c>
      <c r="T678" s="6">
        <f t="shared" si="348"/>
        <v>1</v>
      </c>
      <c r="U678" s="6">
        <f t="shared" si="327"/>
        <v>1</v>
      </c>
      <c r="V678" s="6">
        <f t="shared" si="328"/>
        <v>0</v>
      </c>
      <c r="W678" s="6">
        <f t="shared" si="329"/>
        <v>0</v>
      </c>
      <c r="X678" s="6">
        <f t="shared" si="330"/>
        <v>1</v>
      </c>
      <c r="Y678" s="6">
        <f t="shared" si="349"/>
        <v>1</v>
      </c>
      <c r="Z678" s="6">
        <f t="shared" si="331"/>
        <v>1</v>
      </c>
      <c r="AA678" s="4">
        <f t="shared" si="332"/>
        <v>1</v>
      </c>
      <c r="AB678" s="44">
        <f t="shared" si="333"/>
        <v>1</v>
      </c>
      <c r="AC678" s="6">
        <f t="shared" si="334"/>
        <v>0.125</v>
      </c>
      <c r="AD678" s="4">
        <f t="shared" si="350"/>
        <v>0</v>
      </c>
      <c r="AF678" s="4">
        <f t="shared" si="335"/>
        <v>-50000</v>
      </c>
      <c r="AG678" s="4">
        <f t="shared" si="336"/>
        <v>0</v>
      </c>
      <c r="AH678" s="4">
        <f t="shared" si="351"/>
        <v>-50000</v>
      </c>
      <c r="AI678" s="4">
        <f t="shared" si="337"/>
        <v>660000</v>
      </c>
      <c r="AJ678" s="4">
        <f t="shared" si="338"/>
        <v>296645.40000000002</v>
      </c>
      <c r="AK678" s="4">
        <f t="shared" si="339"/>
        <v>273849.59999999998</v>
      </c>
      <c r="AL678" s="4">
        <f t="shared" si="340"/>
        <v>42000</v>
      </c>
      <c r="AM678" s="4">
        <f t="shared" si="341"/>
        <v>8969.5249999999996</v>
      </c>
      <c r="AN678" s="4">
        <f t="shared" si="342"/>
        <v>6996.363636363636</v>
      </c>
      <c r="AO678" s="4">
        <f t="shared" si="343"/>
        <v>0</v>
      </c>
      <c r="AP678" s="4">
        <v>-641637</v>
      </c>
      <c r="AQ678" s="4" t="s">
        <v>2340</v>
      </c>
      <c r="AR678" s="4">
        <f t="shared" si="344"/>
        <v>0</v>
      </c>
      <c r="AS678" s="4">
        <f t="shared" si="352"/>
        <v>646823.88863636344</v>
      </c>
      <c r="AT678" s="4">
        <v>0</v>
      </c>
      <c r="AU678" s="4">
        <f t="shared" si="353"/>
        <v>646823.88863636344</v>
      </c>
      <c r="AV678" s="18">
        <f t="shared" si="354"/>
        <v>1</v>
      </c>
      <c r="AW678" s="105"/>
      <c r="AX678" s="103"/>
      <c r="AY678" s="107">
        <f t="shared" si="345"/>
        <v>646823.88863636344</v>
      </c>
      <c r="AZ678" s="7"/>
      <c r="BA678" s="7"/>
      <c r="BB678" s="7"/>
      <c r="BC678" s="7"/>
      <c r="BD678" s="7"/>
      <c r="BE678" s="7"/>
      <c r="BF678" s="7"/>
    </row>
    <row r="679" spans="1:58" x14ac:dyDescent="0.25">
      <c r="A679" s="22" t="s">
        <v>2195</v>
      </c>
      <c r="B679" s="23">
        <v>38</v>
      </c>
      <c r="C679" s="22" t="s">
        <v>2220</v>
      </c>
      <c r="D679" s="25" t="s">
        <v>2221</v>
      </c>
      <c r="E679" s="25" t="s">
        <v>1010</v>
      </c>
      <c r="F679" s="22">
        <v>0</v>
      </c>
      <c r="I679" s="1" t="s">
        <v>1010</v>
      </c>
      <c r="J679" s="33">
        <v>0</v>
      </c>
      <c r="K679" s="33">
        <f t="shared" si="346"/>
        <v>0</v>
      </c>
      <c r="L679" s="33">
        <v>298</v>
      </c>
      <c r="M679" s="33">
        <f t="shared" si="347"/>
        <v>1</v>
      </c>
      <c r="N679" s="32">
        <v>0</v>
      </c>
      <c r="O679" s="33" t="s">
        <v>10</v>
      </c>
      <c r="P679" s="33" t="str">
        <f t="shared" si="323"/>
        <v>Faible activité</v>
      </c>
      <c r="Q679" s="36">
        <f t="shared" si="324"/>
        <v>0</v>
      </c>
      <c r="R679" s="6">
        <f t="shared" si="325"/>
        <v>0</v>
      </c>
      <c r="S679" s="6">
        <f t="shared" si="326"/>
        <v>1</v>
      </c>
      <c r="T679" s="6">
        <f t="shared" si="348"/>
        <v>1</v>
      </c>
      <c r="U679" s="6">
        <f t="shared" si="327"/>
        <v>1</v>
      </c>
      <c r="V679" s="6">
        <f t="shared" si="328"/>
        <v>0</v>
      </c>
      <c r="W679" s="6">
        <f t="shared" si="329"/>
        <v>0</v>
      </c>
      <c r="X679" s="6">
        <f t="shared" si="330"/>
        <v>1</v>
      </c>
      <c r="Y679" s="6">
        <f t="shared" si="349"/>
        <v>1</v>
      </c>
      <c r="Z679" s="6">
        <f t="shared" si="331"/>
        <v>1</v>
      </c>
      <c r="AA679" s="4">
        <f t="shared" si="332"/>
        <v>1</v>
      </c>
      <c r="AB679" s="44">
        <f t="shared" si="333"/>
        <v>1</v>
      </c>
      <c r="AC679" s="6">
        <f t="shared" si="334"/>
        <v>0.125</v>
      </c>
      <c r="AD679" s="4">
        <f t="shared" si="350"/>
        <v>0</v>
      </c>
      <c r="AF679" s="4">
        <f t="shared" si="335"/>
        <v>-50000</v>
      </c>
      <c r="AG679" s="4">
        <f t="shared" si="336"/>
        <v>0</v>
      </c>
      <c r="AH679" s="4">
        <f t="shared" si="351"/>
        <v>-50000</v>
      </c>
      <c r="AI679" s="4">
        <f t="shared" si="337"/>
        <v>660000</v>
      </c>
      <c r="AJ679" s="4">
        <f t="shared" si="338"/>
        <v>296645.40000000002</v>
      </c>
      <c r="AK679" s="4">
        <f t="shared" si="339"/>
        <v>273849.59999999998</v>
      </c>
      <c r="AL679" s="4">
        <f t="shared" si="340"/>
        <v>42000</v>
      </c>
      <c r="AM679" s="4">
        <f t="shared" si="341"/>
        <v>8969.5249999999996</v>
      </c>
      <c r="AN679" s="4">
        <f t="shared" si="342"/>
        <v>3521.818181818182</v>
      </c>
      <c r="AO679" s="4">
        <f t="shared" si="343"/>
        <v>0</v>
      </c>
      <c r="AP679" s="4">
        <v>-1102085</v>
      </c>
      <c r="AQ679" s="4" t="s">
        <v>2334</v>
      </c>
      <c r="AR679" s="4">
        <f t="shared" si="344"/>
        <v>0</v>
      </c>
      <c r="AS679" s="4">
        <f t="shared" si="352"/>
        <v>182901.34318181803</v>
      </c>
      <c r="AT679" s="4">
        <v>0</v>
      </c>
      <c r="AU679" s="4">
        <f t="shared" si="353"/>
        <v>182901.34318181803</v>
      </c>
      <c r="AV679" s="18">
        <f t="shared" si="354"/>
        <v>1</v>
      </c>
      <c r="AW679" s="105"/>
      <c r="AX679" s="103"/>
      <c r="AY679" s="107">
        <f t="shared" si="345"/>
        <v>182901.34318181803</v>
      </c>
      <c r="AZ679" s="7"/>
      <c r="BA679" s="7"/>
      <c r="BB679" s="7"/>
      <c r="BC679" s="7"/>
      <c r="BD679" s="7"/>
      <c r="BE679" s="7"/>
      <c r="BF679" s="7"/>
    </row>
    <row r="680" spans="1:58" x14ac:dyDescent="0.25">
      <c r="A680" s="22" t="s">
        <v>2195</v>
      </c>
      <c r="B680" s="23">
        <v>38</v>
      </c>
      <c r="C680" s="22" t="s">
        <v>2222</v>
      </c>
      <c r="D680" s="48">
        <v>380000091</v>
      </c>
      <c r="E680" s="22" t="s">
        <v>1012</v>
      </c>
      <c r="F680" s="22" t="s">
        <v>1504</v>
      </c>
      <c r="I680" s="1" t="s">
        <v>1510</v>
      </c>
      <c r="J680" s="33">
        <v>0</v>
      </c>
      <c r="K680" s="33">
        <f t="shared" si="346"/>
        <v>0</v>
      </c>
      <c r="L680" s="33">
        <v>0</v>
      </c>
      <c r="M680" s="33">
        <f t="shared" si="347"/>
        <v>0</v>
      </c>
      <c r="N680" s="5">
        <v>0</v>
      </c>
      <c r="O680" s="1" t="s">
        <v>1510</v>
      </c>
      <c r="P680" s="33" t="str">
        <f t="shared" si="323"/>
        <v/>
      </c>
      <c r="Q680" s="36">
        <f t="shared" si="324"/>
        <v>0</v>
      </c>
      <c r="R680" s="6">
        <f t="shared" si="325"/>
        <v>0</v>
      </c>
      <c r="S680" s="6">
        <f t="shared" si="326"/>
        <v>0</v>
      </c>
      <c r="T680" s="6">
        <f t="shared" si="348"/>
        <v>0</v>
      </c>
      <c r="U680" s="6">
        <f t="shared" si="327"/>
        <v>0</v>
      </c>
      <c r="V680" s="6">
        <f t="shared" si="328"/>
        <v>0</v>
      </c>
      <c r="W680" s="6">
        <f t="shared" si="329"/>
        <v>0</v>
      </c>
      <c r="X680" s="6">
        <f t="shared" si="330"/>
        <v>0</v>
      </c>
      <c r="Y680" s="6">
        <f t="shared" si="349"/>
        <v>0</v>
      </c>
      <c r="Z680" s="6">
        <f t="shared" si="331"/>
        <v>0</v>
      </c>
      <c r="AA680" s="4">
        <f t="shared" si="332"/>
        <v>0</v>
      </c>
      <c r="AB680" s="44">
        <f t="shared" si="333"/>
        <v>0</v>
      </c>
      <c r="AC680" s="6">
        <f t="shared" si="334"/>
        <v>0</v>
      </c>
      <c r="AD680" s="4">
        <f t="shared" si="350"/>
        <v>0</v>
      </c>
      <c r="AF680" s="4">
        <f t="shared" si="335"/>
        <v>0</v>
      </c>
      <c r="AG680" s="4">
        <f t="shared" si="336"/>
        <v>0</v>
      </c>
      <c r="AH680" s="4">
        <f t="shared" si="351"/>
        <v>0</v>
      </c>
      <c r="AI680" s="4">
        <f t="shared" si="337"/>
        <v>0</v>
      </c>
      <c r="AJ680" s="4">
        <f t="shared" si="338"/>
        <v>0</v>
      </c>
      <c r="AK680" s="4">
        <f t="shared" si="339"/>
        <v>0</v>
      </c>
      <c r="AL680" s="4">
        <f t="shared" si="340"/>
        <v>0</v>
      </c>
      <c r="AM680" s="4">
        <f t="shared" si="341"/>
        <v>0</v>
      </c>
      <c r="AN680" s="4">
        <f t="shared" si="342"/>
        <v>0</v>
      </c>
      <c r="AO680" s="4">
        <f t="shared" si="343"/>
        <v>0</v>
      </c>
      <c r="AP680" s="4">
        <v>0</v>
      </c>
      <c r="AQ680" s="4">
        <v>0</v>
      </c>
      <c r="AR680" s="4">
        <f t="shared" si="344"/>
        <v>0</v>
      </c>
      <c r="AS680" s="4">
        <f t="shared" si="352"/>
        <v>0</v>
      </c>
      <c r="AT680" s="4">
        <v>0</v>
      </c>
      <c r="AU680" s="4">
        <f t="shared" si="353"/>
        <v>0</v>
      </c>
      <c r="AV680" s="18">
        <f t="shared" si="354"/>
        <v>0</v>
      </c>
      <c r="AW680" s="105"/>
      <c r="AX680" s="103"/>
      <c r="AY680" s="107">
        <f t="shared" si="345"/>
        <v>0</v>
      </c>
      <c r="AZ680" s="7"/>
      <c r="BA680" s="7"/>
      <c r="BB680" s="7"/>
      <c r="BC680" s="7"/>
      <c r="BD680" s="7"/>
      <c r="BE680" s="7"/>
      <c r="BF680" s="7"/>
    </row>
    <row r="681" spans="1:58" x14ac:dyDescent="0.25">
      <c r="A681" s="22" t="s">
        <v>2195</v>
      </c>
      <c r="B681" s="23">
        <v>38</v>
      </c>
      <c r="C681" s="22" t="s">
        <v>2223</v>
      </c>
      <c r="D681" s="48">
        <v>380000174</v>
      </c>
      <c r="E681" s="22" t="s">
        <v>1014</v>
      </c>
      <c r="F681" s="22" t="s">
        <v>1504</v>
      </c>
      <c r="I681" s="1" t="s">
        <v>377</v>
      </c>
      <c r="J681" s="33">
        <v>35547</v>
      </c>
      <c r="K681" s="33">
        <f t="shared" si="346"/>
        <v>26695.80034073038</v>
      </c>
      <c r="L681" s="33">
        <v>1102</v>
      </c>
      <c r="M681" s="33">
        <f t="shared" si="347"/>
        <v>1</v>
      </c>
      <c r="N681" s="32">
        <v>0</v>
      </c>
      <c r="O681" s="33" t="s">
        <v>11</v>
      </c>
      <c r="P681" s="33" t="str">
        <f t="shared" si="323"/>
        <v/>
      </c>
      <c r="Q681" s="36">
        <f t="shared" si="324"/>
        <v>2.4647023809523811</v>
      </c>
      <c r="R681" s="6">
        <f t="shared" si="325"/>
        <v>3.4836895238095233</v>
      </c>
      <c r="S681" s="6">
        <f t="shared" si="326"/>
        <v>0</v>
      </c>
      <c r="T681" s="6">
        <f t="shared" si="348"/>
        <v>1.0189871428571422</v>
      </c>
      <c r="U681" s="6">
        <f t="shared" si="327"/>
        <v>3.4836895238095233</v>
      </c>
      <c r="V681" s="6">
        <f t="shared" si="328"/>
        <v>4.7607589285714287</v>
      </c>
      <c r="W681" s="6">
        <f t="shared" si="329"/>
        <v>5.2764464285714281</v>
      </c>
      <c r="X681" s="6">
        <f t="shared" si="330"/>
        <v>0</v>
      </c>
      <c r="Y681" s="6">
        <f t="shared" si="349"/>
        <v>0.51568749999999941</v>
      </c>
      <c r="Z681" s="6">
        <f t="shared" si="331"/>
        <v>5.2764464285714281</v>
      </c>
      <c r="AA681" s="4">
        <f t="shared" si="332"/>
        <v>1</v>
      </c>
      <c r="AB681" s="44">
        <f t="shared" si="333"/>
        <v>1</v>
      </c>
      <c r="AC681" s="6">
        <f t="shared" si="334"/>
        <v>0.125</v>
      </c>
      <c r="AD681" s="4">
        <f t="shared" si="350"/>
        <v>0</v>
      </c>
      <c r="AF681" s="4">
        <f t="shared" si="335"/>
        <v>0</v>
      </c>
      <c r="AG681" s="4">
        <f t="shared" si="336"/>
        <v>0</v>
      </c>
      <c r="AH681" s="4">
        <f t="shared" si="351"/>
        <v>0</v>
      </c>
      <c r="AI681" s="4">
        <f t="shared" si="337"/>
        <v>723480.87142857094</v>
      </c>
      <c r="AJ681" s="4">
        <f t="shared" si="338"/>
        <v>152976.32471249983</v>
      </c>
      <c r="AK681" s="4">
        <f t="shared" si="339"/>
        <v>273849.59999999998</v>
      </c>
      <c r="AL681" s="4">
        <f t="shared" si="340"/>
        <v>42000</v>
      </c>
      <c r="AM681" s="4">
        <f t="shared" si="341"/>
        <v>8969.5249999999996</v>
      </c>
      <c r="AN681" s="4">
        <f t="shared" si="342"/>
        <v>13023.636363636364</v>
      </c>
      <c r="AO681" s="4">
        <f t="shared" si="343"/>
        <v>0</v>
      </c>
      <c r="AP681" s="4">
        <v>0</v>
      </c>
      <c r="AQ681" s="4">
        <v>0</v>
      </c>
      <c r="AR681" s="4">
        <f t="shared" si="344"/>
        <v>0</v>
      </c>
      <c r="AS681" s="4">
        <f t="shared" si="352"/>
        <v>1214299.9575047072</v>
      </c>
      <c r="AT681" s="4">
        <v>0</v>
      </c>
      <c r="AU681" s="4">
        <f t="shared" si="353"/>
        <v>1214299.9575047072</v>
      </c>
      <c r="AV681" s="18">
        <f t="shared" si="354"/>
        <v>1</v>
      </c>
      <c r="AW681" s="105"/>
      <c r="AX681" s="103"/>
      <c r="AY681" s="107">
        <f t="shared" si="345"/>
        <v>1214299.9575047072</v>
      </c>
      <c r="AZ681" s="7"/>
      <c r="BA681" s="7"/>
      <c r="BB681" s="7"/>
      <c r="BC681" s="7"/>
      <c r="BD681" s="7"/>
      <c r="BE681" s="7"/>
      <c r="BF681" s="7"/>
    </row>
    <row r="682" spans="1:58" x14ac:dyDescent="0.25">
      <c r="A682" s="22" t="s">
        <v>2195</v>
      </c>
      <c r="B682" s="23">
        <v>38</v>
      </c>
      <c r="C682" s="22" t="s">
        <v>2224</v>
      </c>
      <c r="D682" s="48">
        <v>380000406</v>
      </c>
      <c r="E682" s="22" t="s">
        <v>1016</v>
      </c>
      <c r="F682" s="22" t="s">
        <v>1504</v>
      </c>
      <c r="I682" s="1" t="s">
        <v>376</v>
      </c>
      <c r="J682" s="33">
        <v>31712</v>
      </c>
      <c r="K682" s="33">
        <f t="shared" si="346"/>
        <v>23815.714980314566</v>
      </c>
      <c r="L682" s="33">
        <v>1121</v>
      </c>
      <c r="M682" s="33">
        <f t="shared" si="347"/>
        <v>1</v>
      </c>
      <c r="N682" s="32">
        <v>0</v>
      </c>
      <c r="O682" s="33" t="s">
        <v>11</v>
      </c>
      <c r="P682" s="33" t="str">
        <f t="shared" si="323"/>
        <v/>
      </c>
      <c r="Q682" s="36">
        <f t="shared" si="324"/>
        <v>2.2364285714285717</v>
      </c>
      <c r="R682" s="6">
        <f t="shared" si="325"/>
        <v>3.2473498214285712</v>
      </c>
      <c r="S682" s="6">
        <f t="shared" si="326"/>
        <v>0</v>
      </c>
      <c r="T682" s="6">
        <f t="shared" si="348"/>
        <v>1.0109212499999995</v>
      </c>
      <c r="U682" s="6">
        <f t="shared" si="327"/>
        <v>3.2473498214285712</v>
      </c>
      <c r="V682" s="6">
        <f t="shared" si="328"/>
        <v>4.2471428571428573</v>
      </c>
      <c r="W682" s="6">
        <f t="shared" si="329"/>
        <v>4.8568630952380953</v>
      </c>
      <c r="X682" s="6">
        <f t="shared" si="330"/>
        <v>0</v>
      </c>
      <c r="Y682" s="6">
        <f t="shared" si="349"/>
        <v>0.60972023809523801</v>
      </c>
      <c r="Z682" s="6">
        <f t="shared" si="331"/>
        <v>4.8568630952380953</v>
      </c>
      <c r="AA682" s="4">
        <f t="shared" si="332"/>
        <v>1</v>
      </c>
      <c r="AB682" s="44">
        <f t="shared" si="333"/>
        <v>1</v>
      </c>
      <c r="AC682" s="6">
        <f t="shared" si="334"/>
        <v>0.125</v>
      </c>
      <c r="AD682" s="4">
        <f t="shared" si="350"/>
        <v>0</v>
      </c>
      <c r="AF682" s="4">
        <f t="shared" si="335"/>
        <v>0</v>
      </c>
      <c r="AG682" s="4">
        <f t="shared" si="336"/>
        <v>0</v>
      </c>
      <c r="AH682" s="4">
        <f t="shared" si="351"/>
        <v>0</v>
      </c>
      <c r="AI682" s="4">
        <f t="shared" si="337"/>
        <v>717754.08749999967</v>
      </c>
      <c r="AJ682" s="4">
        <f t="shared" si="338"/>
        <v>180870.70391785714</v>
      </c>
      <c r="AK682" s="4">
        <f t="shared" si="339"/>
        <v>273849.59999999998</v>
      </c>
      <c r="AL682" s="4">
        <f t="shared" si="340"/>
        <v>42000</v>
      </c>
      <c r="AM682" s="4">
        <f t="shared" si="341"/>
        <v>8969.5249999999996</v>
      </c>
      <c r="AN682" s="4">
        <f t="shared" si="342"/>
        <v>13248.181818181818</v>
      </c>
      <c r="AO682" s="4">
        <f t="shared" si="343"/>
        <v>0</v>
      </c>
      <c r="AP682" s="4">
        <v>0</v>
      </c>
      <c r="AQ682" s="4">
        <v>0</v>
      </c>
      <c r="AR682" s="4">
        <f t="shared" si="344"/>
        <v>0</v>
      </c>
      <c r="AS682" s="4">
        <f t="shared" si="352"/>
        <v>1236692.0982360386</v>
      </c>
      <c r="AT682" s="4">
        <v>0</v>
      </c>
      <c r="AU682" s="4">
        <f t="shared" si="353"/>
        <v>1236692.0982360386</v>
      </c>
      <c r="AV682" s="18">
        <f t="shared" si="354"/>
        <v>1</v>
      </c>
      <c r="AW682" s="105"/>
      <c r="AX682" s="103"/>
      <c r="AY682" s="107">
        <f t="shared" si="345"/>
        <v>1236692.0982360386</v>
      </c>
      <c r="AZ682" s="7"/>
      <c r="BA682" s="7"/>
      <c r="BB682" s="7"/>
      <c r="BC682" s="7"/>
      <c r="BD682" s="7"/>
      <c r="BE682" s="7"/>
      <c r="BF682" s="7"/>
    </row>
    <row r="683" spans="1:58" x14ac:dyDescent="0.25">
      <c r="A683" s="22" t="s">
        <v>2195</v>
      </c>
      <c r="B683" s="23">
        <v>38</v>
      </c>
      <c r="C683" s="22" t="s">
        <v>2225</v>
      </c>
      <c r="D683" s="48">
        <v>380012658</v>
      </c>
      <c r="E683" s="22" t="s">
        <v>2226</v>
      </c>
      <c r="F683" s="22" t="s">
        <v>1559</v>
      </c>
      <c r="I683" s="1" t="s">
        <v>382</v>
      </c>
      <c r="J683" s="33">
        <v>25940</v>
      </c>
      <c r="K683" s="33">
        <f t="shared" si="346"/>
        <v>19480.942437858219</v>
      </c>
      <c r="L683" s="33">
        <v>0</v>
      </c>
      <c r="M683" s="33">
        <f t="shared" si="347"/>
        <v>1</v>
      </c>
      <c r="N683" s="32">
        <v>0</v>
      </c>
      <c r="O683" s="33" t="s">
        <v>16</v>
      </c>
      <c r="P683" s="33" t="str">
        <f t="shared" si="323"/>
        <v/>
      </c>
      <c r="Q683" s="36">
        <f t="shared" si="324"/>
        <v>1.8928571428571428</v>
      </c>
      <c r="R683" s="6">
        <f t="shared" si="325"/>
        <v>0</v>
      </c>
      <c r="S683" s="6">
        <f t="shared" si="326"/>
        <v>0</v>
      </c>
      <c r="T683" s="6">
        <f t="shared" si="348"/>
        <v>0</v>
      </c>
      <c r="U683" s="6">
        <f t="shared" si="327"/>
        <v>1.8928571428571428</v>
      </c>
      <c r="V683" s="6">
        <f t="shared" si="328"/>
        <v>3.4741071428571426</v>
      </c>
      <c r="W683" s="6">
        <f t="shared" si="329"/>
        <v>0</v>
      </c>
      <c r="X683" s="6">
        <f t="shared" si="330"/>
        <v>0</v>
      </c>
      <c r="Y683" s="6">
        <f t="shared" si="349"/>
        <v>0</v>
      </c>
      <c r="Z683" s="6">
        <f t="shared" si="331"/>
        <v>3.4741071428571426</v>
      </c>
      <c r="AA683" s="4">
        <f t="shared" si="332"/>
        <v>0</v>
      </c>
      <c r="AB683" s="44">
        <f t="shared" si="333"/>
        <v>0</v>
      </c>
      <c r="AC683" s="6">
        <f t="shared" si="334"/>
        <v>0</v>
      </c>
      <c r="AD683" s="4">
        <f t="shared" si="350"/>
        <v>0</v>
      </c>
      <c r="AF683" s="4">
        <f t="shared" si="335"/>
        <v>0</v>
      </c>
      <c r="AG683" s="4">
        <f t="shared" si="336"/>
        <v>0</v>
      </c>
      <c r="AH683" s="4">
        <f t="shared" si="351"/>
        <v>0</v>
      </c>
      <c r="AI683" s="4">
        <f t="shared" si="337"/>
        <v>0</v>
      </c>
      <c r="AJ683" s="4">
        <f t="shared" si="338"/>
        <v>0</v>
      </c>
      <c r="AK683" s="4">
        <f t="shared" si="339"/>
        <v>0</v>
      </c>
      <c r="AL683" s="4">
        <f t="shared" si="340"/>
        <v>0</v>
      </c>
      <c r="AM683" s="4">
        <f t="shared" si="341"/>
        <v>0</v>
      </c>
      <c r="AN683" s="4">
        <f t="shared" si="342"/>
        <v>0</v>
      </c>
      <c r="AO683" s="4">
        <f t="shared" si="343"/>
        <v>0</v>
      </c>
      <c r="AP683" s="4">
        <v>0</v>
      </c>
      <c r="AQ683" s="4">
        <v>0</v>
      </c>
      <c r="AR683" s="4">
        <f t="shared" si="344"/>
        <v>0</v>
      </c>
      <c r="AS683" s="4">
        <f t="shared" si="352"/>
        <v>0</v>
      </c>
      <c r="AT683" s="4">
        <v>0</v>
      </c>
      <c r="AU683" s="4">
        <f t="shared" si="353"/>
        <v>0</v>
      </c>
      <c r="AV683" s="18">
        <f t="shared" si="354"/>
        <v>0</v>
      </c>
      <c r="AW683" s="105"/>
      <c r="AX683" s="103"/>
      <c r="AY683" s="107">
        <f t="shared" si="345"/>
        <v>0</v>
      </c>
      <c r="AZ683" s="7"/>
      <c r="BA683" s="7"/>
      <c r="BB683" s="7"/>
      <c r="BC683" s="7"/>
      <c r="BD683" s="7"/>
      <c r="BE683" s="7"/>
      <c r="BF683" s="7"/>
    </row>
    <row r="684" spans="1:58" x14ac:dyDescent="0.25">
      <c r="A684" s="22" t="s">
        <v>2195</v>
      </c>
      <c r="B684" s="23">
        <v>38</v>
      </c>
      <c r="C684" s="22" t="s">
        <v>2227</v>
      </c>
      <c r="D684" s="48">
        <v>380781450</v>
      </c>
      <c r="E684" s="22" t="s">
        <v>2228</v>
      </c>
      <c r="F684" s="22" t="s">
        <v>1529</v>
      </c>
      <c r="I684" s="1" t="s">
        <v>374</v>
      </c>
      <c r="J684" s="33">
        <v>0</v>
      </c>
      <c r="K684" s="33">
        <f t="shared" si="346"/>
        <v>0</v>
      </c>
      <c r="L684" s="33">
        <v>0</v>
      </c>
      <c r="M684" s="33">
        <f t="shared" si="347"/>
        <v>0</v>
      </c>
      <c r="N684" s="32">
        <v>1</v>
      </c>
      <c r="O684" s="43"/>
      <c r="P684" s="33" t="str">
        <f t="shared" si="323"/>
        <v/>
      </c>
      <c r="Q684" s="36">
        <f t="shared" si="324"/>
        <v>0</v>
      </c>
      <c r="R684" s="6">
        <f t="shared" si="325"/>
        <v>0</v>
      </c>
      <c r="S684" s="6">
        <f t="shared" si="326"/>
        <v>0</v>
      </c>
      <c r="T684" s="6">
        <f t="shared" si="348"/>
        <v>0</v>
      </c>
      <c r="U684" s="6">
        <f t="shared" si="327"/>
        <v>0</v>
      </c>
      <c r="V684" s="6">
        <f t="shared" si="328"/>
        <v>0</v>
      </c>
      <c r="W684" s="6">
        <f t="shared" si="329"/>
        <v>0</v>
      </c>
      <c r="X684" s="6">
        <f t="shared" si="330"/>
        <v>0</v>
      </c>
      <c r="Y684" s="6">
        <f t="shared" si="349"/>
        <v>0</v>
      </c>
      <c r="Z684" s="6">
        <f t="shared" si="331"/>
        <v>0</v>
      </c>
      <c r="AA684" s="4">
        <f t="shared" si="332"/>
        <v>0</v>
      </c>
      <c r="AB684" s="44">
        <f t="shared" si="333"/>
        <v>0</v>
      </c>
      <c r="AC684" s="6">
        <f t="shared" si="334"/>
        <v>0</v>
      </c>
      <c r="AD684" s="4">
        <f t="shared" si="350"/>
        <v>0</v>
      </c>
      <c r="AF684" s="4">
        <f t="shared" si="335"/>
        <v>0</v>
      </c>
      <c r="AG684" s="4">
        <f t="shared" si="336"/>
        <v>0</v>
      </c>
      <c r="AH684" s="4">
        <f t="shared" si="351"/>
        <v>0</v>
      </c>
      <c r="AI684" s="4">
        <f t="shared" si="337"/>
        <v>0</v>
      </c>
      <c r="AJ684" s="4">
        <f t="shared" si="338"/>
        <v>0</v>
      </c>
      <c r="AK684" s="4">
        <f t="shared" si="339"/>
        <v>0</v>
      </c>
      <c r="AL684" s="4">
        <f t="shared" si="340"/>
        <v>0</v>
      </c>
      <c r="AM684" s="4">
        <f t="shared" si="341"/>
        <v>0</v>
      </c>
      <c r="AN684" s="4">
        <f t="shared" si="342"/>
        <v>0</v>
      </c>
      <c r="AO684" s="4">
        <f t="shared" si="343"/>
        <v>0</v>
      </c>
      <c r="AP684" s="4">
        <v>0</v>
      </c>
      <c r="AQ684" s="4">
        <v>0</v>
      </c>
      <c r="AR684" s="4">
        <f t="shared" si="344"/>
        <v>0</v>
      </c>
      <c r="AS684" s="4">
        <f t="shared" si="352"/>
        <v>0</v>
      </c>
      <c r="AT684" s="4">
        <v>0</v>
      </c>
      <c r="AU684" s="4">
        <f t="shared" si="353"/>
        <v>0</v>
      </c>
      <c r="AV684" s="18">
        <f t="shared" si="354"/>
        <v>0</v>
      </c>
      <c r="AW684" s="105"/>
      <c r="AX684" s="103"/>
      <c r="AY684" s="107">
        <f t="shared" si="345"/>
        <v>0</v>
      </c>
      <c r="AZ684" s="7"/>
      <c r="BA684" s="7"/>
      <c r="BB684" s="7"/>
      <c r="BC684" s="7"/>
      <c r="BD684" s="7"/>
      <c r="BE684" s="7"/>
      <c r="BF684" s="7"/>
    </row>
    <row r="685" spans="1:58" x14ac:dyDescent="0.25">
      <c r="A685" s="22" t="s">
        <v>2195</v>
      </c>
      <c r="B685" s="23">
        <v>38</v>
      </c>
      <c r="C685" s="22" t="s">
        <v>2229</v>
      </c>
      <c r="D685" s="48">
        <v>380782722</v>
      </c>
      <c r="E685" s="22" t="s">
        <v>1010</v>
      </c>
      <c r="F685" s="22" t="s">
        <v>1504</v>
      </c>
      <c r="I685" s="1" t="s">
        <v>378</v>
      </c>
      <c r="J685" s="33">
        <v>12877</v>
      </c>
      <c r="K685" s="33">
        <f t="shared" si="346"/>
        <v>9670.6282101889083</v>
      </c>
      <c r="L685" s="33">
        <v>0</v>
      </c>
      <c r="M685" s="33">
        <f t="shared" si="347"/>
        <v>1</v>
      </c>
      <c r="N685" s="32">
        <v>0</v>
      </c>
      <c r="O685" s="33" t="s">
        <v>16</v>
      </c>
      <c r="P685" s="33" t="str">
        <f t="shared" si="323"/>
        <v/>
      </c>
      <c r="Q685" s="36">
        <f t="shared" si="324"/>
        <v>1.1152976190476191</v>
      </c>
      <c r="R685" s="6">
        <f t="shared" si="325"/>
        <v>0</v>
      </c>
      <c r="S685" s="6">
        <f t="shared" si="326"/>
        <v>0</v>
      </c>
      <c r="T685" s="6">
        <f t="shared" si="348"/>
        <v>0</v>
      </c>
      <c r="U685" s="6">
        <f t="shared" si="327"/>
        <v>1.1152976190476191</v>
      </c>
      <c r="V685" s="6">
        <f t="shared" si="328"/>
        <v>1.7245982142857144</v>
      </c>
      <c r="W685" s="6">
        <f t="shared" si="329"/>
        <v>0</v>
      </c>
      <c r="X685" s="6">
        <f t="shared" si="330"/>
        <v>0</v>
      </c>
      <c r="Y685" s="6">
        <f t="shared" si="349"/>
        <v>0</v>
      </c>
      <c r="Z685" s="6">
        <f t="shared" si="331"/>
        <v>1.7245982142857144</v>
      </c>
      <c r="AA685" s="4">
        <f t="shared" si="332"/>
        <v>0</v>
      </c>
      <c r="AB685" s="44">
        <f t="shared" si="333"/>
        <v>0</v>
      </c>
      <c r="AC685" s="6">
        <f t="shared" si="334"/>
        <v>0</v>
      </c>
      <c r="AD685" s="4">
        <f t="shared" si="350"/>
        <v>0</v>
      </c>
      <c r="AF685" s="4">
        <f t="shared" si="335"/>
        <v>0</v>
      </c>
      <c r="AG685" s="4">
        <f t="shared" si="336"/>
        <v>0</v>
      </c>
      <c r="AH685" s="4">
        <f t="shared" si="351"/>
        <v>0</v>
      </c>
      <c r="AI685" s="4">
        <f t="shared" si="337"/>
        <v>0</v>
      </c>
      <c r="AJ685" s="4">
        <f t="shared" si="338"/>
        <v>0</v>
      </c>
      <c r="AK685" s="4">
        <f t="shared" si="339"/>
        <v>0</v>
      </c>
      <c r="AL685" s="4">
        <f t="shared" si="340"/>
        <v>0</v>
      </c>
      <c r="AM685" s="4">
        <f t="shared" si="341"/>
        <v>0</v>
      </c>
      <c r="AN685" s="4">
        <f t="shared" si="342"/>
        <v>0</v>
      </c>
      <c r="AO685" s="4">
        <f t="shared" si="343"/>
        <v>0</v>
      </c>
      <c r="AP685" s="4">
        <v>0</v>
      </c>
      <c r="AQ685" s="4">
        <v>0</v>
      </c>
      <c r="AR685" s="4">
        <f t="shared" si="344"/>
        <v>0</v>
      </c>
      <c r="AS685" s="4">
        <f t="shared" si="352"/>
        <v>0</v>
      </c>
      <c r="AT685" s="4">
        <v>0</v>
      </c>
      <c r="AU685" s="4">
        <f t="shared" si="353"/>
        <v>0</v>
      </c>
      <c r="AV685" s="18">
        <f t="shared" si="354"/>
        <v>0</v>
      </c>
      <c r="AW685" s="105"/>
      <c r="AX685" s="103"/>
      <c r="AY685" s="107">
        <f t="shared" si="345"/>
        <v>0</v>
      </c>
      <c r="AZ685" s="7"/>
      <c r="BA685" s="7"/>
      <c r="BB685" s="7"/>
      <c r="BC685" s="7"/>
      <c r="BD685" s="7"/>
      <c r="BE685" s="7"/>
      <c r="BF685" s="7"/>
    </row>
    <row r="686" spans="1:58" x14ac:dyDescent="0.25">
      <c r="A686" s="22" t="s">
        <v>2195</v>
      </c>
      <c r="B686" s="23">
        <v>38</v>
      </c>
      <c r="C686" s="22" t="s">
        <v>1556</v>
      </c>
      <c r="D686" s="48">
        <v>380785956</v>
      </c>
      <c r="E686" s="22" t="s">
        <v>2230</v>
      </c>
      <c r="F686" s="22" t="s">
        <v>1529</v>
      </c>
      <c r="I686" s="1" t="s">
        <v>375</v>
      </c>
      <c r="J686" s="33">
        <v>0</v>
      </c>
      <c r="K686" s="33">
        <f t="shared" si="346"/>
        <v>0</v>
      </c>
      <c r="L686" s="33">
        <v>0</v>
      </c>
      <c r="M686" s="33">
        <f t="shared" si="347"/>
        <v>0</v>
      </c>
      <c r="N686" s="32">
        <v>1</v>
      </c>
      <c r="O686" s="43"/>
      <c r="P686" s="33" t="str">
        <f t="shared" si="323"/>
        <v/>
      </c>
      <c r="Q686" s="36">
        <f t="shared" si="324"/>
        <v>0</v>
      </c>
      <c r="R686" s="6">
        <f t="shared" si="325"/>
        <v>0</v>
      </c>
      <c r="S686" s="6">
        <f t="shared" si="326"/>
        <v>0</v>
      </c>
      <c r="T686" s="6">
        <f t="shared" si="348"/>
        <v>0</v>
      </c>
      <c r="U686" s="6">
        <f t="shared" si="327"/>
        <v>0</v>
      </c>
      <c r="V686" s="6">
        <f t="shared" si="328"/>
        <v>0</v>
      </c>
      <c r="W686" s="6">
        <f t="shared" si="329"/>
        <v>0</v>
      </c>
      <c r="X686" s="6">
        <f t="shared" si="330"/>
        <v>0</v>
      </c>
      <c r="Y686" s="6">
        <f t="shared" si="349"/>
        <v>0</v>
      </c>
      <c r="Z686" s="6">
        <f t="shared" si="331"/>
        <v>0</v>
      </c>
      <c r="AA686" s="4">
        <f t="shared" si="332"/>
        <v>0</v>
      </c>
      <c r="AB686" s="44">
        <f t="shared" si="333"/>
        <v>0</v>
      </c>
      <c r="AC686" s="6">
        <f t="shared" si="334"/>
        <v>0</v>
      </c>
      <c r="AD686" s="4">
        <f t="shared" si="350"/>
        <v>0</v>
      </c>
      <c r="AF686" s="4">
        <f t="shared" si="335"/>
        <v>0</v>
      </c>
      <c r="AG686" s="4">
        <f t="shared" si="336"/>
        <v>0</v>
      </c>
      <c r="AH686" s="4">
        <f t="shared" si="351"/>
        <v>0</v>
      </c>
      <c r="AI686" s="4">
        <f t="shared" si="337"/>
        <v>0</v>
      </c>
      <c r="AJ686" s="4">
        <f t="shared" si="338"/>
        <v>0</v>
      </c>
      <c r="AK686" s="4">
        <f t="shared" si="339"/>
        <v>0</v>
      </c>
      <c r="AL686" s="4">
        <f t="shared" si="340"/>
        <v>0</v>
      </c>
      <c r="AM686" s="4">
        <f t="shared" si="341"/>
        <v>0</v>
      </c>
      <c r="AN686" s="4">
        <f t="shared" si="342"/>
        <v>0</v>
      </c>
      <c r="AO686" s="4">
        <f t="shared" si="343"/>
        <v>0</v>
      </c>
      <c r="AP686" s="4">
        <v>0</v>
      </c>
      <c r="AQ686" s="4">
        <v>0</v>
      </c>
      <c r="AR686" s="4">
        <f t="shared" si="344"/>
        <v>0</v>
      </c>
      <c r="AS686" s="4">
        <f t="shared" si="352"/>
        <v>0</v>
      </c>
      <c r="AT686" s="4">
        <v>0</v>
      </c>
      <c r="AU686" s="4">
        <f t="shared" si="353"/>
        <v>0</v>
      </c>
      <c r="AV686" s="18">
        <f t="shared" si="354"/>
        <v>0</v>
      </c>
      <c r="AW686" s="105"/>
      <c r="AX686" s="103"/>
      <c r="AY686" s="107">
        <f t="shared" si="345"/>
        <v>0</v>
      </c>
      <c r="AZ686" s="7"/>
      <c r="BA686" s="7"/>
      <c r="BB686" s="7"/>
      <c r="BC686" s="7"/>
      <c r="BD686" s="7"/>
      <c r="BE686" s="7"/>
      <c r="BF686" s="7"/>
    </row>
    <row r="687" spans="1:58" x14ac:dyDescent="0.25">
      <c r="A687" s="22" t="s">
        <v>2195</v>
      </c>
      <c r="B687" s="23">
        <v>42</v>
      </c>
      <c r="C687" s="22" t="s">
        <v>2231</v>
      </c>
      <c r="D687" s="48">
        <v>420000010</v>
      </c>
      <c r="E687" s="22" t="s">
        <v>1039</v>
      </c>
      <c r="F687" s="22" t="s">
        <v>1504</v>
      </c>
      <c r="I687" s="1" t="s">
        <v>358</v>
      </c>
      <c r="J687" s="33">
        <v>28183</v>
      </c>
      <c r="K687" s="33">
        <f t="shared" si="346"/>
        <v>21165.435648656829</v>
      </c>
      <c r="L687" s="33">
        <v>2048</v>
      </c>
      <c r="M687" s="33">
        <f t="shared" si="347"/>
        <v>1</v>
      </c>
      <c r="N687" s="32">
        <v>0</v>
      </c>
      <c r="O687" s="33" t="s">
        <v>11</v>
      </c>
      <c r="P687" s="33" t="str">
        <f t="shared" si="323"/>
        <v/>
      </c>
      <c r="Q687" s="36">
        <f t="shared" si="324"/>
        <v>2.0263690476190477</v>
      </c>
      <c r="R687" s="6">
        <f t="shared" si="325"/>
        <v>3.4086705952380951</v>
      </c>
      <c r="S687" s="6">
        <f t="shared" si="326"/>
        <v>0</v>
      </c>
      <c r="T687" s="6">
        <f t="shared" si="348"/>
        <v>1.3823015476190474</v>
      </c>
      <c r="U687" s="6">
        <f t="shared" si="327"/>
        <v>3.4086705952380951</v>
      </c>
      <c r="V687" s="6">
        <f t="shared" si="328"/>
        <v>3.7745089285714282</v>
      </c>
      <c r="W687" s="6">
        <f t="shared" si="329"/>
        <v>5.1474821428571422</v>
      </c>
      <c r="X687" s="6">
        <f t="shared" si="330"/>
        <v>0</v>
      </c>
      <c r="Y687" s="6">
        <f t="shared" si="349"/>
        <v>1.3729732142857141</v>
      </c>
      <c r="Z687" s="6">
        <f t="shared" si="331"/>
        <v>5.1474821428571422</v>
      </c>
      <c r="AA687" s="4">
        <f t="shared" si="332"/>
        <v>1.3333333333333333</v>
      </c>
      <c r="AB687" s="44">
        <f t="shared" si="333"/>
        <v>2</v>
      </c>
      <c r="AC687" s="6">
        <f t="shared" si="334"/>
        <v>0.16666666666666666</v>
      </c>
      <c r="AD687" s="4">
        <f t="shared" si="350"/>
        <v>0</v>
      </c>
      <c r="AF687" s="4">
        <f t="shared" si="335"/>
        <v>0</v>
      </c>
      <c r="AG687" s="4">
        <f t="shared" si="336"/>
        <v>0</v>
      </c>
      <c r="AH687" s="4">
        <f t="shared" si="351"/>
        <v>0</v>
      </c>
      <c r="AI687" s="4">
        <f t="shared" si="337"/>
        <v>981434.09880952374</v>
      </c>
      <c r="AJ687" s="4">
        <f t="shared" si="338"/>
        <v>407286.18834107142</v>
      </c>
      <c r="AK687" s="4">
        <f t="shared" si="339"/>
        <v>365132.79999999993</v>
      </c>
      <c r="AL687" s="4">
        <f t="shared" si="340"/>
        <v>84000</v>
      </c>
      <c r="AM687" s="4">
        <f t="shared" si="341"/>
        <v>11959.366666666665</v>
      </c>
      <c r="AN687" s="4">
        <f t="shared" si="342"/>
        <v>24203.636363636364</v>
      </c>
      <c r="AO687" s="4">
        <f t="shared" si="343"/>
        <v>142622.71999999997</v>
      </c>
      <c r="AP687" s="4">
        <v>0</v>
      </c>
      <c r="AQ687" s="4">
        <v>0</v>
      </c>
      <c r="AR687" s="4">
        <f t="shared" si="344"/>
        <v>0</v>
      </c>
      <c r="AS687" s="4">
        <f t="shared" si="352"/>
        <v>2016638.8101808983</v>
      </c>
      <c r="AT687" s="4">
        <v>0</v>
      </c>
      <c r="AU687" s="4">
        <f t="shared" si="353"/>
        <v>2016638.8101808983</v>
      </c>
      <c r="AV687" s="18">
        <f t="shared" si="354"/>
        <v>1</v>
      </c>
      <c r="AW687" s="105"/>
      <c r="AX687" s="103"/>
      <c r="AY687" s="107">
        <f t="shared" si="345"/>
        <v>2016638.8101808983</v>
      </c>
      <c r="AZ687" s="7"/>
      <c r="BA687" s="7"/>
      <c r="BB687" s="7"/>
      <c r="BC687" s="7"/>
      <c r="BD687" s="7"/>
      <c r="BE687" s="7"/>
      <c r="BF687" s="7"/>
    </row>
    <row r="688" spans="1:58" x14ac:dyDescent="0.25">
      <c r="A688" s="22" t="s">
        <v>2195</v>
      </c>
      <c r="B688" s="23">
        <v>42</v>
      </c>
      <c r="C688" s="22" t="s">
        <v>2232</v>
      </c>
      <c r="D688" s="48">
        <v>420000226</v>
      </c>
      <c r="E688" s="22" t="s">
        <v>1037</v>
      </c>
      <c r="F688" s="22" t="s">
        <v>1504</v>
      </c>
      <c r="I688" s="1" t="s">
        <v>359</v>
      </c>
      <c r="J688" s="33">
        <v>23806</v>
      </c>
      <c r="K688" s="33">
        <f t="shared" si="346"/>
        <v>17878.308237303496</v>
      </c>
      <c r="L688" s="33">
        <v>437</v>
      </c>
      <c r="M688" s="33">
        <f t="shared" si="347"/>
        <v>1</v>
      </c>
      <c r="N688" s="32">
        <v>0</v>
      </c>
      <c r="O688" s="33" t="s">
        <v>11</v>
      </c>
      <c r="P688" s="33" t="str">
        <f t="shared" si="323"/>
        <v/>
      </c>
      <c r="Q688" s="36">
        <f t="shared" si="324"/>
        <v>1.7658333333333336</v>
      </c>
      <c r="R688" s="6">
        <f t="shared" si="325"/>
        <v>2.4589350595238093</v>
      </c>
      <c r="S688" s="6">
        <f t="shared" si="326"/>
        <v>0</v>
      </c>
      <c r="T688" s="6">
        <f t="shared" si="348"/>
        <v>0.69310172619047572</v>
      </c>
      <c r="U688" s="6">
        <f t="shared" si="327"/>
        <v>2.4589350595238093</v>
      </c>
      <c r="V688" s="6">
        <f t="shared" si="328"/>
        <v>3.1883035714285715</v>
      </c>
      <c r="W688" s="6">
        <f t="shared" si="329"/>
        <v>3.4538035714285709</v>
      </c>
      <c r="X688" s="6">
        <f t="shared" si="330"/>
        <v>0</v>
      </c>
      <c r="Y688" s="6">
        <f t="shared" si="349"/>
        <v>0.2654999999999994</v>
      </c>
      <c r="Z688" s="6">
        <f t="shared" si="331"/>
        <v>3.4538035714285709</v>
      </c>
      <c r="AA688" s="4">
        <f t="shared" si="332"/>
        <v>1</v>
      </c>
      <c r="AB688" s="44">
        <f t="shared" si="333"/>
        <v>1</v>
      </c>
      <c r="AC688" s="6">
        <f t="shared" si="334"/>
        <v>0.125</v>
      </c>
      <c r="AD688" s="4">
        <f t="shared" si="350"/>
        <v>0</v>
      </c>
      <c r="AF688" s="4">
        <f t="shared" si="335"/>
        <v>0</v>
      </c>
      <c r="AG688" s="4">
        <f t="shared" si="336"/>
        <v>0</v>
      </c>
      <c r="AH688" s="4">
        <f t="shared" si="351"/>
        <v>0</v>
      </c>
      <c r="AI688" s="4">
        <f t="shared" si="337"/>
        <v>492102.22559523775</v>
      </c>
      <c r="AJ688" s="4">
        <f t="shared" si="338"/>
        <v>78759.353699999832</v>
      </c>
      <c r="AK688" s="4">
        <f t="shared" si="339"/>
        <v>273849.59999999998</v>
      </c>
      <c r="AL688" s="4">
        <f t="shared" si="340"/>
        <v>42000</v>
      </c>
      <c r="AM688" s="4">
        <f t="shared" si="341"/>
        <v>8969.5249999999996</v>
      </c>
      <c r="AN688" s="4">
        <f t="shared" si="342"/>
        <v>5164.545454545455</v>
      </c>
      <c r="AO688" s="4">
        <f t="shared" si="343"/>
        <v>0</v>
      </c>
      <c r="AP688" s="4">
        <v>0</v>
      </c>
      <c r="AQ688" s="4">
        <v>0</v>
      </c>
      <c r="AR688" s="4">
        <f t="shared" si="344"/>
        <v>0</v>
      </c>
      <c r="AS688" s="4">
        <f t="shared" si="352"/>
        <v>900845.24974978296</v>
      </c>
      <c r="AT688" s="4">
        <v>0</v>
      </c>
      <c r="AU688" s="4">
        <f t="shared" si="353"/>
        <v>900845.24974978296</v>
      </c>
      <c r="AV688" s="18">
        <f t="shared" si="354"/>
        <v>1</v>
      </c>
      <c r="AW688" s="105"/>
      <c r="AX688" s="103"/>
      <c r="AY688" s="107">
        <f t="shared" si="345"/>
        <v>900845.24974978296</v>
      </c>
      <c r="AZ688" s="7"/>
      <c r="BA688" s="7"/>
      <c r="BB688" s="7"/>
      <c r="BC688" s="7"/>
      <c r="BD688" s="7"/>
      <c r="BE688" s="7"/>
      <c r="BF688" s="7"/>
    </row>
    <row r="689" spans="1:58" x14ac:dyDescent="0.25">
      <c r="A689" s="22" t="s">
        <v>2195</v>
      </c>
      <c r="B689" s="23">
        <v>42</v>
      </c>
      <c r="C689" s="22" t="s">
        <v>2233</v>
      </c>
      <c r="D689" s="48">
        <v>420000234</v>
      </c>
      <c r="E689" s="22" t="s">
        <v>1041</v>
      </c>
      <c r="F689" s="22" t="s">
        <v>1504</v>
      </c>
      <c r="I689" s="1" t="s">
        <v>357</v>
      </c>
      <c r="J689" s="33">
        <v>29078</v>
      </c>
      <c r="K689" s="33">
        <f t="shared" si="346"/>
        <v>21837.580732769515</v>
      </c>
      <c r="L689" s="33">
        <v>0</v>
      </c>
      <c r="M689" s="33">
        <f t="shared" si="347"/>
        <v>1</v>
      </c>
      <c r="N689" s="32">
        <v>0</v>
      </c>
      <c r="O689" s="33" t="s">
        <v>16</v>
      </c>
      <c r="P689" s="33" t="str">
        <f t="shared" si="323"/>
        <v/>
      </c>
      <c r="Q689" s="36">
        <f t="shared" si="324"/>
        <v>2.0796428571428573</v>
      </c>
      <c r="R689" s="6">
        <f t="shared" si="325"/>
        <v>0</v>
      </c>
      <c r="S689" s="6">
        <f t="shared" si="326"/>
        <v>0</v>
      </c>
      <c r="T689" s="6">
        <f t="shared" si="348"/>
        <v>0</v>
      </c>
      <c r="U689" s="6">
        <f t="shared" si="327"/>
        <v>2.0796428571428573</v>
      </c>
      <c r="V689" s="6">
        <f t="shared" si="328"/>
        <v>3.8943750000000001</v>
      </c>
      <c r="W689" s="6">
        <f t="shared" si="329"/>
        <v>0</v>
      </c>
      <c r="X689" s="6">
        <f t="shared" si="330"/>
        <v>0</v>
      </c>
      <c r="Y689" s="6">
        <f t="shared" si="349"/>
        <v>0</v>
      </c>
      <c r="Z689" s="6">
        <f t="shared" si="331"/>
        <v>3.8943750000000001</v>
      </c>
      <c r="AA689" s="4">
        <f t="shared" si="332"/>
        <v>0</v>
      </c>
      <c r="AB689" s="44">
        <f t="shared" si="333"/>
        <v>0</v>
      </c>
      <c r="AC689" s="6">
        <f t="shared" si="334"/>
        <v>0</v>
      </c>
      <c r="AD689" s="4">
        <f t="shared" si="350"/>
        <v>0</v>
      </c>
      <c r="AF689" s="4">
        <f t="shared" si="335"/>
        <v>0</v>
      </c>
      <c r="AG689" s="4">
        <f t="shared" si="336"/>
        <v>0</v>
      </c>
      <c r="AH689" s="4">
        <f t="shared" si="351"/>
        <v>0</v>
      </c>
      <c r="AI689" s="4">
        <f t="shared" si="337"/>
        <v>0</v>
      </c>
      <c r="AJ689" s="4">
        <f t="shared" si="338"/>
        <v>0</v>
      </c>
      <c r="AK689" s="4">
        <f t="shared" si="339"/>
        <v>0</v>
      </c>
      <c r="AL689" s="4">
        <f t="shared" si="340"/>
        <v>0</v>
      </c>
      <c r="AM689" s="4">
        <f t="shared" si="341"/>
        <v>0</v>
      </c>
      <c r="AN689" s="4">
        <f t="shared" si="342"/>
        <v>0</v>
      </c>
      <c r="AO689" s="4">
        <f t="shared" si="343"/>
        <v>0</v>
      </c>
      <c r="AP689" s="4">
        <v>0</v>
      </c>
      <c r="AQ689" s="4">
        <v>0</v>
      </c>
      <c r="AR689" s="4">
        <f t="shared" si="344"/>
        <v>0</v>
      </c>
      <c r="AS689" s="4">
        <f t="shared" si="352"/>
        <v>0</v>
      </c>
      <c r="AT689" s="4">
        <v>0</v>
      </c>
      <c r="AU689" s="4">
        <f t="shared" si="353"/>
        <v>0</v>
      </c>
      <c r="AV689" s="18">
        <f t="shared" si="354"/>
        <v>0</v>
      </c>
      <c r="AW689" s="105"/>
      <c r="AX689" s="103"/>
      <c r="AY689" s="107">
        <f t="shared" si="345"/>
        <v>0</v>
      </c>
      <c r="AZ689" s="7"/>
      <c r="BA689" s="7"/>
      <c r="BB689" s="7"/>
      <c r="BC689" s="7"/>
      <c r="BD689" s="7"/>
      <c r="BE689" s="7"/>
      <c r="BF689" s="7"/>
    </row>
    <row r="690" spans="1:58" x14ac:dyDescent="0.25">
      <c r="A690" s="22" t="s">
        <v>2195</v>
      </c>
      <c r="B690" s="23">
        <v>42</v>
      </c>
      <c r="C690" s="22" t="s">
        <v>2234</v>
      </c>
      <c r="D690" s="48">
        <v>420000267</v>
      </c>
      <c r="E690" s="22" t="s">
        <v>1037</v>
      </c>
      <c r="F690" s="22" t="s">
        <v>1504</v>
      </c>
      <c r="I690" s="1" t="s">
        <v>359</v>
      </c>
      <c r="J690" s="33">
        <v>17418</v>
      </c>
      <c r="K690" s="33">
        <f t="shared" si="346"/>
        <v>13080.919636955066</v>
      </c>
      <c r="L690" s="33">
        <v>451</v>
      </c>
      <c r="M690" s="33">
        <f t="shared" si="347"/>
        <v>1</v>
      </c>
      <c r="N690" s="32">
        <v>0</v>
      </c>
      <c r="O690" s="33" t="s">
        <v>11</v>
      </c>
      <c r="P690" s="33" t="str">
        <f t="shared" si="323"/>
        <v>Faible activité</v>
      </c>
      <c r="Q690" s="36">
        <f t="shared" si="324"/>
        <v>1.3855952380952381</v>
      </c>
      <c r="R690" s="6">
        <f t="shared" si="325"/>
        <v>2.0579111309523808</v>
      </c>
      <c r="S690" s="6">
        <f t="shared" si="326"/>
        <v>0</v>
      </c>
      <c r="T690" s="6">
        <f t="shared" si="348"/>
        <v>0.67231589285714266</v>
      </c>
      <c r="U690" s="6">
        <f t="shared" si="327"/>
        <v>2.0579111309523808</v>
      </c>
      <c r="V690" s="6">
        <f t="shared" si="328"/>
        <v>2.3327678571428572</v>
      </c>
      <c r="W690" s="6">
        <f t="shared" si="329"/>
        <v>2.7417678571428574</v>
      </c>
      <c r="X690" s="6">
        <f t="shared" si="330"/>
        <v>0</v>
      </c>
      <c r="Y690" s="6">
        <f t="shared" si="349"/>
        <v>0.40900000000000025</v>
      </c>
      <c r="Z690" s="6">
        <f t="shared" si="331"/>
        <v>2.7417678571428574</v>
      </c>
      <c r="AA690" s="4">
        <f t="shared" si="332"/>
        <v>1</v>
      </c>
      <c r="AB690" s="44">
        <f t="shared" si="333"/>
        <v>1</v>
      </c>
      <c r="AC690" s="6">
        <f t="shared" si="334"/>
        <v>0.125</v>
      </c>
      <c r="AD690" s="4">
        <f t="shared" si="350"/>
        <v>0</v>
      </c>
      <c r="AF690" s="4">
        <f t="shared" si="335"/>
        <v>0</v>
      </c>
      <c r="AG690" s="4">
        <f t="shared" si="336"/>
        <v>-102895.55654761904</v>
      </c>
      <c r="AH690" s="4">
        <f t="shared" si="351"/>
        <v>-102895.55654761904</v>
      </c>
      <c r="AI690" s="4">
        <f t="shared" si="337"/>
        <v>374448.72738095222</v>
      </c>
      <c r="AJ690" s="4">
        <f t="shared" si="338"/>
        <v>121327.96860000008</v>
      </c>
      <c r="AK690" s="4">
        <f t="shared" si="339"/>
        <v>273849.59999999998</v>
      </c>
      <c r="AL690" s="4">
        <f t="shared" si="340"/>
        <v>42000</v>
      </c>
      <c r="AM690" s="4">
        <f t="shared" si="341"/>
        <v>8969.5249999999996</v>
      </c>
      <c r="AN690" s="4">
        <f t="shared" si="342"/>
        <v>5330</v>
      </c>
      <c r="AO690" s="4">
        <f t="shared" si="343"/>
        <v>0</v>
      </c>
      <c r="AP690" s="4">
        <v>0</v>
      </c>
      <c r="AQ690" s="4">
        <v>0</v>
      </c>
      <c r="AR690" s="4">
        <f t="shared" si="344"/>
        <v>0</v>
      </c>
      <c r="AS690" s="4">
        <f t="shared" si="352"/>
        <v>825925.82098095224</v>
      </c>
      <c r="AT690" s="4">
        <v>0</v>
      </c>
      <c r="AU690" s="4">
        <f t="shared" si="353"/>
        <v>825925.82098095224</v>
      </c>
      <c r="AV690" s="18">
        <f t="shared" si="354"/>
        <v>1</v>
      </c>
      <c r="AW690" s="105"/>
      <c r="AX690" s="103"/>
      <c r="AY690" s="107">
        <f t="shared" si="345"/>
        <v>825925.82098095224</v>
      </c>
      <c r="AZ690" s="7"/>
      <c r="BA690" s="7"/>
      <c r="BB690" s="7"/>
      <c r="BC690" s="7"/>
      <c r="BD690" s="7"/>
      <c r="BE690" s="7"/>
      <c r="BF690" s="7"/>
    </row>
    <row r="691" spans="1:58" x14ac:dyDescent="0.25">
      <c r="A691" s="22" t="s">
        <v>2195</v>
      </c>
      <c r="B691" s="23">
        <v>42</v>
      </c>
      <c r="C691" s="22" t="s">
        <v>2235</v>
      </c>
      <c r="D691" s="48">
        <v>420010050</v>
      </c>
      <c r="E691" s="22" t="s">
        <v>2236</v>
      </c>
      <c r="F691" s="22" t="s">
        <v>1559</v>
      </c>
      <c r="I691" s="1" t="s">
        <v>355</v>
      </c>
      <c r="J691" s="33">
        <v>7882</v>
      </c>
      <c r="K691" s="33">
        <f t="shared" si="346"/>
        <v>5919.3827407555309</v>
      </c>
      <c r="L691" s="33">
        <v>0</v>
      </c>
      <c r="M691" s="33">
        <f t="shared" si="347"/>
        <v>1</v>
      </c>
      <c r="N691" s="32">
        <v>0</v>
      </c>
      <c r="O691" s="33" t="s">
        <v>16</v>
      </c>
      <c r="P691" s="33" t="str">
        <f t="shared" si="323"/>
        <v>Faible activité</v>
      </c>
      <c r="Q691" s="36">
        <f t="shared" si="324"/>
        <v>1</v>
      </c>
      <c r="R691" s="6">
        <f t="shared" si="325"/>
        <v>0</v>
      </c>
      <c r="S691" s="6">
        <f t="shared" si="326"/>
        <v>0</v>
      </c>
      <c r="T691" s="6">
        <f t="shared" si="348"/>
        <v>0</v>
      </c>
      <c r="U691" s="6">
        <f t="shared" si="327"/>
        <v>1</v>
      </c>
      <c r="V691" s="6">
        <f t="shared" si="328"/>
        <v>1.055625</v>
      </c>
      <c r="W691" s="6">
        <f t="shared" si="329"/>
        <v>0</v>
      </c>
      <c r="X691" s="6">
        <f t="shared" si="330"/>
        <v>0</v>
      </c>
      <c r="Y691" s="6">
        <f t="shared" si="349"/>
        <v>0</v>
      </c>
      <c r="Z691" s="6">
        <f t="shared" si="331"/>
        <v>1.055625</v>
      </c>
      <c r="AA691" s="4">
        <f t="shared" si="332"/>
        <v>0</v>
      </c>
      <c r="AB691" s="44">
        <f t="shared" si="333"/>
        <v>0</v>
      </c>
      <c r="AC691" s="6">
        <f t="shared" si="334"/>
        <v>0</v>
      </c>
      <c r="AD691" s="4">
        <f t="shared" si="350"/>
        <v>0</v>
      </c>
      <c r="AF691" s="4">
        <f t="shared" si="335"/>
        <v>0</v>
      </c>
      <c r="AG691" s="4">
        <f t="shared" si="336"/>
        <v>0</v>
      </c>
      <c r="AH691" s="4">
        <f t="shared" si="351"/>
        <v>0</v>
      </c>
      <c r="AI691" s="4">
        <f t="shared" si="337"/>
        <v>0</v>
      </c>
      <c r="AJ691" s="4">
        <f t="shared" si="338"/>
        <v>0</v>
      </c>
      <c r="AK691" s="4">
        <f t="shared" si="339"/>
        <v>0</v>
      </c>
      <c r="AL691" s="4">
        <f t="shared" si="340"/>
        <v>0</v>
      </c>
      <c r="AM691" s="4">
        <f t="shared" si="341"/>
        <v>0</v>
      </c>
      <c r="AN691" s="4">
        <f t="shared" si="342"/>
        <v>0</v>
      </c>
      <c r="AO691" s="4">
        <f t="shared" si="343"/>
        <v>0</v>
      </c>
      <c r="AP691" s="4">
        <v>0</v>
      </c>
      <c r="AQ691" s="4">
        <v>0</v>
      </c>
      <c r="AR691" s="4">
        <f t="shared" si="344"/>
        <v>0</v>
      </c>
      <c r="AS691" s="4">
        <f t="shared" si="352"/>
        <v>0</v>
      </c>
      <c r="AT691" s="4">
        <v>0</v>
      </c>
      <c r="AU691" s="4">
        <f t="shared" si="353"/>
        <v>0</v>
      </c>
      <c r="AV691" s="18">
        <f t="shared" si="354"/>
        <v>0</v>
      </c>
      <c r="AW691" s="105"/>
      <c r="AX691" s="103"/>
      <c r="AY691" s="107">
        <f t="shared" si="345"/>
        <v>0</v>
      </c>
      <c r="AZ691" s="7"/>
      <c r="BA691" s="7"/>
      <c r="BB691" s="7"/>
      <c r="BC691" s="7"/>
      <c r="BD691" s="7"/>
      <c r="BE691" s="7"/>
      <c r="BF691" s="7"/>
    </row>
    <row r="692" spans="1:58" x14ac:dyDescent="0.25">
      <c r="A692" s="22" t="s">
        <v>2195</v>
      </c>
      <c r="B692" s="23">
        <v>42</v>
      </c>
      <c r="C692" s="22" t="s">
        <v>2237</v>
      </c>
      <c r="D692" s="48">
        <v>420011413</v>
      </c>
      <c r="E692" s="22" t="s">
        <v>2238</v>
      </c>
      <c r="F692" s="22" t="s">
        <v>1529</v>
      </c>
      <c r="I692" s="1" t="s">
        <v>360</v>
      </c>
      <c r="J692" s="33">
        <v>0</v>
      </c>
      <c r="K692" s="33">
        <f t="shared" si="346"/>
        <v>0</v>
      </c>
      <c r="L692" s="33">
        <v>0</v>
      </c>
      <c r="M692" s="33">
        <f t="shared" si="347"/>
        <v>0</v>
      </c>
      <c r="N692" s="32">
        <v>1</v>
      </c>
      <c r="O692" s="43"/>
      <c r="P692" s="33" t="str">
        <f t="shared" si="323"/>
        <v/>
      </c>
      <c r="Q692" s="36">
        <f t="shared" si="324"/>
        <v>0</v>
      </c>
      <c r="R692" s="6">
        <f t="shared" si="325"/>
        <v>0</v>
      </c>
      <c r="S692" s="6">
        <f t="shared" si="326"/>
        <v>0</v>
      </c>
      <c r="T692" s="6">
        <f t="shared" si="348"/>
        <v>0</v>
      </c>
      <c r="U692" s="6">
        <f t="shared" si="327"/>
        <v>0</v>
      </c>
      <c r="V692" s="6">
        <f t="shared" si="328"/>
        <v>0</v>
      </c>
      <c r="W692" s="6">
        <f t="shared" si="329"/>
        <v>0</v>
      </c>
      <c r="X692" s="6">
        <f t="shared" si="330"/>
        <v>0</v>
      </c>
      <c r="Y692" s="6">
        <f t="shared" si="349"/>
        <v>0</v>
      </c>
      <c r="Z692" s="6">
        <f t="shared" si="331"/>
        <v>0</v>
      </c>
      <c r="AA692" s="4">
        <f t="shared" si="332"/>
        <v>0</v>
      </c>
      <c r="AB692" s="44">
        <f t="shared" si="333"/>
        <v>0</v>
      </c>
      <c r="AC692" s="6">
        <f t="shared" si="334"/>
        <v>0</v>
      </c>
      <c r="AD692" s="4">
        <f t="shared" si="350"/>
        <v>0</v>
      </c>
      <c r="AF692" s="4">
        <f t="shared" si="335"/>
        <v>0</v>
      </c>
      <c r="AG692" s="4">
        <f t="shared" si="336"/>
        <v>0</v>
      </c>
      <c r="AH692" s="4">
        <f t="shared" si="351"/>
        <v>0</v>
      </c>
      <c r="AI692" s="4">
        <f t="shared" si="337"/>
        <v>0</v>
      </c>
      <c r="AJ692" s="4">
        <f t="shared" si="338"/>
        <v>0</v>
      </c>
      <c r="AK692" s="4">
        <f t="shared" si="339"/>
        <v>0</v>
      </c>
      <c r="AL692" s="4">
        <f t="shared" si="340"/>
        <v>0</v>
      </c>
      <c r="AM692" s="4">
        <f t="shared" si="341"/>
        <v>0</v>
      </c>
      <c r="AN692" s="4">
        <f t="shared" si="342"/>
        <v>0</v>
      </c>
      <c r="AO692" s="4">
        <f t="shared" si="343"/>
        <v>0</v>
      </c>
      <c r="AP692" s="4">
        <v>0</v>
      </c>
      <c r="AQ692" s="4">
        <v>0</v>
      </c>
      <c r="AR692" s="4">
        <f t="shared" si="344"/>
        <v>0</v>
      </c>
      <c r="AS692" s="4">
        <f t="shared" si="352"/>
        <v>0</v>
      </c>
      <c r="AT692" s="4">
        <v>0</v>
      </c>
      <c r="AU692" s="4">
        <f t="shared" si="353"/>
        <v>0</v>
      </c>
      <c r="AV692" s="18">
        <f t="shared" si="354"/>
        <v>0</v>
      </c>
      <c r="AW692" s="105"/>
      <c r="AX692" s="103"/>
      <c r="AY692" s="107">
        <f t="shared" si="345"/>
        <v>0</v>
      </c>
      <c r="AZ692" s="7"/>
      <c r="BA692" s="7"/>
      <c r="BB692" s="7"/>
      <c r="BC692" s="7"/>
      <c r="BD692" s="7"/>
      <c r="BE692" s="7"/>
      <c r="BF692" s="7"/>
    </row>
    <row r="693" spans="1:58" x14ac:dyDescent="0.25">
      <c r="A693" s="22" t="s">
        <v>2195</v>
      </c>
      <c r="B693" s="23">
        <v>42</v>
      </c>
      <c r="C693" s="22" t="s">
        <v>1934</v>
      </c>
      <c r="D693" s="48">
        <v>420780504</v>
      </c>
      <c r="E693" s="22" t="s">
        <v>2239</v>
      </c>
      <c r="F693" s="22" t="s">
        <v>1529</v>
      </c>
      <c r="I693" s="1" t="s">
        <v>363</v>
      </c>
      <c r="J693" s="33">
        <v>0</v>
      </c>
      <c r="K693" s="33">
        <f t="shared" si="346"/>
        <v>0</v>
      </c>
      <c r="L693" s="33">
        <v>0</v>
      </c>
      <c r="M693" s="33">
        <f t="shared" si="347"/>
        <v>0</v>
      </c>
      <c r="N693" s="32">
        <v>1</v>
      </c>
      <c r="O693" s="43"/>
      <c r="P693" s="33" t="str">
        <f t="shared" si="323"/>
        <v/>
      </c>
      <c r="Q693" s="36">
        <f t="shared" si="324"/>
        <v>0</v>
      </c>
      <c r="R693" s="6">
        <f t="shared" si="325"/>
        <v>0</v>
      </c>
      <c r="S693" s="6">
        <f t="shared" si="326"/>
        <v>0</v>
      </c>
      <c r="T693" s="6">
        <f t="shared" si="348"/>
        <v>0</v>
      </c>
      <c r="U693" s="6">
        <f t="shared" si="327"/>
        <v>0</v>
      </c>
      <c r="V693" s="6">
        <f t="shared" si="328"/>
        <v>0</v>
      </c>
      <c r="W693" s="6">
        <f t="shared" si="329"/>
        <v>0</v>
      </c>
      <c r="X693" s="6">
        <f t="shared" si="330"/>
        <v>0</v>
      </c>
      <c r="Y693" s="6">
        <f t="shared" si="349"/>
        <v>0</v>
      </c>
      <c r="Z693" s="6">
        <f t="shared" si="331"/>
        <v>0</v>
      </c>
      <c r="AA693" s="4">
        <f t="shared" si="332"/>
        <v>0</v>
      </c>
      <c r="AB693" s="44">
        <f t="shared" si="333"/>
        <v>0</v>
      </c>
      <c r="AC693" s="6">
        <f t="shared" si="334"/>
        <v>0</v>
      </c>
      <c r="AD693" s="4">
        <f t="shared" si="350"/>
        <v>0</v>
      </c>
      <c r="AF693" s="4">
        <f t="shared" si="335"/>
        <v>0</v>
      </c>
      <c r="AG693" s="4">
        <f t="shared" si="336"/>
        <v>0</v>
      </c>
      <c r="AH693" s="4">
        <f t="shared" si="351"/>
        <v>0</v>
      </c>
      <c r="AI693" s="4">
        <f t="shared" si="337"/>
        <v>0</v>
      </c>
      <c r="AJ693" s="4">
        <f t="shared" si="338"/>
        <v>0</v>
      </c>
      <c r="AK693" s="4">
        <f t="shared" si="339"/>
        <v>0</v>
      </c>
      <c r="AL693" s="4">
        <f t="shared" si="340"/>
        <v>0</v>
      </c>
      <c r="AM693" s="4">
        <f t="shared" si="341"/>
        <v>0</v>
      </c>
      <c r="AN693" s="4">
        <f t="shared" si="342"/>
        <v>0</v>
      </c>
      <c r="AO693" s="4">
        <f t="shared" si="343"/>
        <v>0</v>
      </c>
      <c r="AP693" s="4">
        <v>0</v>
      </c>
      <c r="AQ693" s="4">
        <v>0</v>
      </c>
      <c r="AR693" s="4">
        <f t="shared" si="344"/>
        <v>0</v>
      </c>
      <c r="AS693" s="4">
        <f t="shared" si="352"/>
        <v>0</v>
      </c>
      <c r="AT693" s="4">
        <v>0</v>
      </c>
      <c r="AU693" s="4">
        <f t="shared" si="353"/>
        <v>0</v>
      </c>
      <c r="AV693" s="18">
        <f t="shared" si="354"/>
        <v>0</v>
      </c>
      <c r="AW693" s="105"/>
      <c r="AX693" s="103"/>
      <c r="AY693" s="107">
        <f t="shared" si="345"/>
        <v>0</v>
      </c>
      <c r="AZ693" s="7"/>
      <c r="BA693" s="7"/>
      <c r="BB693" s="7"/>
      <c r="BC693" s="7"/>
      <c r="BD693" s="7"/>
      <c r="BE693" s="7"/>
      <c r="BF693" s="7"/>
    </row>
    <row r="694" spans="1:58" x14ac:dyDescent="0.25">
      <c r="A694" s="22" t="s">
        <v>2195</v>
      </c>
      <c r="B694" s="23">
        <v>42</v>
      </c>
      <c r="C694" s="22" t="s">
        <v>2240</v>
      </c>
      <c r="D694" s="48">
        <v>420780637</v>
      </c>
      <c r="E694" s="22" t="s">
        <v>1033</v>
      </c>
      <c r="F694" s="22" t="s">
        <v>1504</v>
      </c>
      <c r="I694" s="1" t="s">
        <v>361</v>
      </c>
      <c r="J694" s="33">
        <v>24609</v>
      </c>
      <c r="K694" s="33">
        <f t="shared" si="346"/>
        <v>18481.361312769965</v>
      </c>
      <c r="L694" s="33">
        <v>0</v>
      </c>
      <c r="M694" s="33">
        <f t="shared" si="347"/>
        <v>1</v>
      </c>
      <c r="N694" s="32">
        <v>0</v>
      </c>
      <c r="O694" s="33" t="s">
        <v>16</v>
      </c>
      <c r="P694" s="33" t="str">
        <f t="shared" si="323"/>
        <v/>
      </c>
      <c r="Q694" s="36">
        <f t="shared" si="324"/>
        <v>1.8136309523809524</v>
      </c>
      <c r="R694" s="6">
        <f t="shared" si="325"/>
        <v>0</v>
      </c>
      <c r="S694" s="6">
        <f t="shared" si="326"/>
        <v>0</v>
      </c>
      <c r="T694" s="6">
        <f t="shared" si="348"/>
        <v>0</v>
      </c>
      <c r="U694" s="6">
        <f t="shared" si="327"/>
        <v>1.8136309523809524</v>
      </c>
      <c r="V694" s="6">
        <f t="shared" si="328"/>
        <v>3.2958482142857144</v>
      </c>
      <c r="W694" s="6">
        <f t="shared" si="329"/>
        <v>0</v>
      </c>
      <c r="X694" s="6">
        <f t="shared" si="330"/>
        <v>0</v>
      </c>
      <c r="Y694" s="6">
        <f t="shared" si="349"/>
        <v>0</v>
      </c>
      <c r="Z694" s="6">
        <f t="shared" si="331"/>
        <v>3.2958482142857144</v>
      </c>
      <c r="AA694" s="4">
        <f t="shared" si="332"/>
        <v>0</v>
      </c>
      <c r="AB694" s="44">
        <f t="shared" si="333"/>
        <v>0</v>
      </c>
      <c r="AC694" s="6">
        <f t="shared" si="334"/>
        <v>0</v>
      </c>
      <c r="AD694" s="4">
        <f t="shared" si="350"/>
        <v>0</v>
      </c>
      <c r="AF694" s="4">
        <f t="shared" si="335"/>
        <v>0</v>
      </c>
      <c r="AG694" s="4">
        <f t="shared" si="336"/>
        <v>0</v>
      </c>
      <c r="AH694" s="4">
        <f t="shared" si="351"/>
        <v>0</v>
      </c>
      <c r="AI694" s="4">
        <f t="shared" si="337"/>
        <v>0</v>
      </c>
      <c r="AJ694" s="4">
        <f t="shared" si="338"/>
        <v>0</v>
      </c>
      <c r="AK694" s="4">
        <f t="shared" si="339"/>
        <v>0</v>
      </c>
      <c r="AL694" s="4">
        <f t="shared" si="340"/>
        <v>0</v>
      </c>
      <c r="AM694" s="4">
        <f t="shared" si="341"/>
        <v>0</v>
      </c>
      <c r="AN694" s="4">
        <f t="shared" si="342"/>
        <v>0</v>
      </c>
      <c r="AO694" s="4">
        <f t="shared" si="343"/>
        <v>0</v>
      </c>
      <c r="AP694" s="4">
        <v>0</v>
      </c>
      <c r="AQ694" s="4">
        <v>0</v>
      </c>
      <c r="AR694" s="4">
        <f t="shared" si="344"/>
        <v>0</v>
      </c>
      <c r="AS694" s="4">
        <f t="shared" si="352"/>
        <v>0</v>
      </c>
      <c r="AT694" s="4">
        <v>0</v>
      </c>
      <c r="AU694" s="4">
        <f t="shared" si="353"/>
        <v>0</v>
      </c>
      <c r="AV694" s="18">
        <f t="shared" si="354"/>
        <v>0</v>
      </c>
      <c r="AW694" s="105"/>
      <c r="AX694" s="103"/>
      <c r="AY694" s="107">
        <f t="shared" si="345"/>
        <v>0</v>
      </c>
      <c r="AZ694" s="7"/>
      <c r="BA694" s="7"/>
      <c r="BB694" s="7"/>
      <c r="BC694" s="7"/>
      <c r="BD694" s="7"/>
      <c r="BE694" s="7"/>
      <c r="BF694" s="7"/>
    </row>
    <row r="695" spans="1:58" x14ac:dyDescent="0.25">
      <c r="A695" s="22" t="s">
        <v>2195</v>
      </c>
      <c r="B695" s="23">
        <v>42</v>
      </c>
      <c r="C695" s="22" t="s">
        <v>2241</v>
      </c>
      <c r="D695" s="48">
        <v>420782310</v>
      </c>
      <c r="E695" s="22" t="s">
        <v>2242</v>
      </c>
      <c r="F695" s="22" t="s">
        <v>1529</v>
      </c>
      <c r="I695" s="1" t="s">
        <v>362</v>
      </c>
      <c r="J695" s="33">
        <v>0</v>
      </c>
      <c r="K695" s="33">
        <f t="shared" si="346"/>
        <v>0</v>
      </c>
      <c r="L695" s="33">
        <v>0</v>
      </c>
      <c r="M695" s="33">
        <f t="shared" si="347"/>
        <v>0</v>
      </c>
      <c r="N695" s="32">
        <v>1</v>
      </c>
      <c r="O695" s="43"/>
      <c r="P695" s="33" t="str">
        <f t="shared" si="323"/>
        <v/>
      </c>
      <c r="Q695" s="36">
        <f t="shared" si="324"/>
        <v>0</v>
      </c>
      <c r="R695" s="6">
        <f t="shared" si="325"/>
        <v>0</v>
      </c>
      <c r="S695" s="6">
        <f t="shared" si="326"/>
        <v>0</v>
      </c>
      <c r="T695" s="6">
        <f t="shared" si="348"/>
        <v>0</v>
      </c>
      <c r="U695" s="6">
        <f t="shared" si="327"/>
        <v>0</v>
      </c>
      <c r="V695" s="6">
        <f t="shared" si="328"/>
        <v>0</v>
      </c>
      <c r="W695" s="6">
        <f t="shared" si="329"/>
        <v>0</v>
      </c>
      <c r="X695" s="6">
        <f t="shared" si="330"/>
        <v>0</v>
      </c>
      <c r="Y695" s="6">
        <f t="shared" si="349"/>
        <v>0</v>
      </c>
      <c r="Z695" s="6">
        <f t="shared" si="331"/>
        <v>0</v>
      </c>
      <c r="AA695" s="4">
        <f t="shared" si="332"/>
        <v>0</v>
      </c>
      <c r="AB695" s="44">
        <f t="shared" si="333"/>
        <v>0</v>
      </c>
      <c r="AC695" s="6">
        <f t="shared" si="334"/>
        <v>0</v>
      </c>
      <c r="AD695" s="4">
        <f t="shared" si="350"/>
        <v>0</v>
      </c>
      <c r="AF695" s="4">
        <f t="shared" si="335"/>
        <v>0</v>
      </c>
      <c r="AG695" s="4">
        <f t="shared" si="336"/>
        <v>0</v>
      </c>
      <c r="AH695" s="4">
        <f t="shared" si="351"/>
        <v>0</v>
      </c>
      <c r="AI695" s="4">
        <f t="shared" si="337"/>
        <v>0</v>
      </c>
      <c r="AJ695" s="4">
        <f t="shared" si="338"/>
        <v>0</v>
      </c>
      <c r="AK695" s="4">
        <f t="shared" si="339"/>
        <v>0</v>
      </c>
      <c r="AL695" s="4">
        <f t="shared" si="340"/>
        <v>0</v>
      </c>
      <c r="AM695" s="4">
        <f t="shared" si="341"/>
        <v>0</v>
      </c>
      <c r="AN695" s="4">
        <f t="shared" si="342"/>
        <v>0</v>
      </c>
      <c r="AO695" s="4">
        <f t="shared" si="343"/>
        <v>0</v>
      </c>
      <c r="AP695" s="4">
        <v>0</v>
      </c>
      <c r="AQ695" s="4">
        <v>0</v>
      </c>
      <c r="AR695" s="4">
        <f t="shared" si="344"/>
        <v>0</v>
      </c>
      <c r="AS695" s="4">
        <f t="shared" si="352"/>
        <v>0</v>
      </c>
      <c r="AT695" s="4">
        <v>0</v>
      </c>
      <c r="AU695" s="4">
        <f t="shared" si="353"/>
        <v>0</v>
      </c>
      <c r="AV695" s="18">
        <f t="shared" si="354"/>
        <v>0</v>
      </c>
      <c r="AW695" s="105"/>
      <c r="AX695" s="103"/>
      <c r="AY695" s="107">
        <f t="shared" si="345"/>
        <v>0</v>
      </c>
      <c r="AZ695" s="7"/>
      <c r="BA695" s="7"/>
      <c r="BB695" s="7"/>
      <c r="BC695" s="7"/>
      <c r="BD695" s="7"/>
      <c r="BE695" s="7"/>
      <c r="BF695" s="7"/>
    </row>
    <row r="696" spans="1:58" x14ac:dyDescent="0.25">
      <c r="A696" s="22" t="s">
        <v>2195</v>
      </c>
      <c r="B696" s="23">
        <v>42</v>
      </c>
      <c r="C696" s="22" t="s">
        <v>2243</v>
      </c>
      <c r="D696" s="48">
        <v>420782559</v>
      </c>
      <c r="E696" s="22" t="s">
        <v>1043</v>
      </c>
      <c r="F696" s="22" t="s">
        <v>1504</v>
      </c>
      <c r="I696" s="1" t="s">
        <v>1510</v>
      </c>
      <c r="J696" s="33">
        <v>0</v>
      </c>
      <c r="K696" s="33">
        <f t="shared" si="346"/>
        <v>0</v>
      </c>
      <c r="L696" s="33">
        <v>0</v>
      </c>
      <c r="M696" s="33">
        <f t="shared" si="347"/>
        <v>0</v>
      </c>
      <c r="N696" s="5">
        <v>0</v>
      </c>
      <c r="O696" s="1" t="s">
        <v>1510</v>
      </c>
      <c r="P696" s="33" t="str">
        <f t="shared" si="323"/>
        <v/>
      </c>
      <c r="Q696" s="36">
        <f t="shared" si="324"/>
        <v>0</v>
      </c>
      <c r="R696" s="6">
        <f t="shared" si="325"/>
        <v>0</v>
      </c>
      <c r="S696" s="6">
        <f t="shared" si="326"/>
        <v>0</v>
      </c>
      <c r="T696" s="6">
        <f t="shared" si="348"/>
        <v>0</v>
      </c>
      <c r="U696" s="6">
        <f t="shared" si="327"/>
        <v>0</v>
      </c>
      <c r="V696" s="6">
        <f t="shared" si="328"/>
        <v>0</v>
      </c>
      <c r="W696" s="6">
        <f t="shared" si="329"/>
        <v>0</v>
      </c>
      <c r="X696" s="6">
        <f t="shared" si="330"/>
        <v>0</v>
      </c>
      <c r="Y696" s="6">
        <f t="shared" si="349"/>
        <v>0</v>
      </c>
      <c r="Z696" s="6">
        <f t="shared" si="331"/>
        <v>0</v>
      </c>
      <c r="AA696" s="4">
        <f t="shared" si="332"/>
        <v>0</v>
      </c>
      <c r="AB696" s="44">
        <f t="shared" si="333"/>
        <v>0</v>
      </c>
      <c r="AC696" s="6">
        <f t="shared" si="334"/>
        <v>0</v>
      </c>
      <c r="AD696" s="4">
        <f t="shared" si="350"/>
        <v>0</v>
      </c>
      <c r="AF696" s="4">
        <f t="shared" si="335"/>
        <v>0</v>
      </c>
      <c r="AG696" s="4">
        <f t="shared" si="336"/>
        <v>0</v>
      </c>
      <c r="AH696" s="4">
        <f t="shared" si="351"/>
        <v>0</v>
      </c>
      <c r="AI696" s="4">
        <f t="shared" si="337"/>
        <v>0</v>
      </c>
      <c r="AJ696" s="4">
        <f t="shared" si="338"/>
        <v>0</v>
      </c>
      <c r="AK696" s="4">
        <f t="shared" si="339"/>
        <v>0</v>
      </c>
      <c r="AL696" s="4">
        <f t="shared" si="340"/>
        <v>0</v>
      </c>
      <c r="AM696" s="4">
        <f t="shared" si="341"/>
        <v>0</v>
      </c>
      <c r="AN696" s="4">
        <f t="shared" si="342"/>
        <v>0</v>
      </c>
      <c r="AO696" s="4">
        <f t="shared" si="343"/>
        <v>0</v>
      </c>
      <c r="AP696" s="4">
        <v>0</v>
      </c>
      <c r="AQ696" s="4">
        <v>0</v>
      </c>
      <c r="AR696" s="4">
        <f t="shared" si="344"/>
        <v>0</v>
      </c>
      <c r="AS696" s="4">
        <f t="shared" si="352"/>
        <v>0</v>
      </c>
      <c r="AT696" s="4">
        <v>0</v>
      </c>
      <c r="AU696" s="4">
        <f t="shared" si="353"/>
        <v>0</v>
      </c>
      <c r="AV696" s="18">
        <f t="shared" si="354"/>
        <v>0</v>
      </c>
      <c r="AW696" s="105"/>
      <c r="AX696" s="103"/>
      <c r="AY696" s="107">
        <f t="shared" si="345"/>
        <v>0</v>
      </c>
      <c r="AZ696" s="7"/>
      <c r="BA696" s="7"/>
      <c r="BB696" s="7"/>
      <c r="BC696" s="7"/>
      <c r="BD696" s="7"/>
      <c r="BE696" s="7"/>
      <c r="BF696" s="7"/>
    </row>
    <row r="697" spans="1:58" x14ac:dyDescent="0.25">
      <c r="A697" s="22" t="s">
        <v>2195</v>
      </c>
      <c r="B697" s="23">
        <v>42</v>
      </c>
      <c r="C697" s="22" t="s">
        <v>2078</v>
      </c>
      <c r="D697" s="48">
        <v>420785354</v>
      </c>
      <c r="E697" s="22" t="s">
        <v>1043</v>
      </c>
      <c r="F697" s="22" t="s">
        <v>1504</v>
      </c>
      <c r="I697" s="1" t="s">
        <v>356</v>
      </c>
      <c r="J697" s="33">
        <v>83049</v>
      </c>
      <c r="K697" s="33">
        <f t="shared" si="346"/>
        <v>62369.806804999505</v>
      </c>
      <c r="L697" s="33">
        <v>4101</v>
      </c>
      <c r="M697" s="33">
        <f t="shared" si="347"/>
        <v>1</v>
      </c>
      <c r="N697" s="32">
        <v>0</v>
      </c>
      <c r="O697" s="33" t="s">
        <v>11</v>
      </c>
      <c r="P697" s="33" t="str">
        <f t="shared" si="323"/>
        <v/>
      </c>
      <c r="Q697" s="36">
        <f t="shared" si="324"/>
        <v>5.2922023809523813</v>
      </c>
      <c r="R697" s="6">
        <f t="shared" si="325"/>
        <v>7.7581623214285704</v>
      </c>
      <c r="S697" s="6">
        <f t="shared" si="326"/>
        <v>0</v>
      </c>
      <c r="T697" s="6">
        <f t="shared" si="348"/>
        <v>2.4659599404761892</v>
      </c>
      <c r="U697" s="6">
        <f t="shared" si="327"/>
        <v>7.7581623214285704</v>
      </c>
      <c r="V697" s="6">
        <f t="shared" si="328"/>
        <v>11.122633928571428</v>
      </c>
      <c r="W697" s="6">
        <f t="shared" si="329"/>
        <v>12.880095238095237</v>
      </c>
      <c r="X697" s="6">
        <f t="shared" si="330"/>
        <v>0</v>
      </c>
      <c r="Y697" s="6">
        <f t="shared" si="349"/>
        <v>1.7574613095238085</v>
      </c>
      <c r="Z697" s="6">
        <f t="shared" si="331"/>
        <v>12.880095238095237</v>
      </c>
      <c r="AA697" s="4">
        <f t="shared" si="332"/>
        <v>2.333333333333333</v>
      </c>
      <c r="AB697" s="44">
        <f t="shared" si="333"/>
        <v>3</v>
      </c>
      <c r="AC697" s="6">
        <f t="shared" si="334"/>
        <v>0.29166666666666663</v>
      </c>
      <c r="AD697" s="4">
        <f t="shared" si="350"/>
        <v>1</v>
      </c>
      <c r="AF697" s="4">
        <f t="shared" si="335"/>
        <v>0</v>
      </c>
      <c r="AG697" s="4">
        <f t="shared" si="336"/>
        <v>0</v>
      </c>
      <c r="AH697" s="4">
        <f t="shared" si="351"/>
        <v>0</v>
      </c>
      <c r="AI697" s="4">
        <f t="shared" si="337"/>
        <v>1750831.5577380944</v>
      </c>
      <c r="AJ697" s="4">
        <f t="shared" si="338"/>
        <v>521342.81314821402</v>
      </c>
      <c r="AK697" s="4">
        <f t="shared" si="339"/>
        <v>638982.39999999991</v>
      </c>
      <c r="AL697" s="4">
        <f t="shared" si="340"/>
        <v>126000</v>
      </c>
      <c r="AM697" s="4">
        <f t="shared" si="341"/>
        <v>20928.891666666663</v>
      </c>
      <c r="AN697" s="4">
        <f t="shared" si="342"/>
        <v>48466.36363636364</v>
      </c>
      <c r="AO697" s="4">
        <f t="shared" si="343"/>
        <v>285593.63999999996</v>
      </c>
      <c r="AP697" s="4">
        <v>0</v>
      </c>
      <c r="AQ697" s="4">
        <v>0</v>
      </c>
      <c r="AR697" s="4">
        <f t="shared" si="344"/>
        <v>505971.142537334</v>
      </c>
      <c r="AS697" s="4">
        <f t="shared" si="352"/>
        <v>3898116.8087266725</v>
      </c>
      <c r="AT697" s="4">
        <v>0</v>
      </c>
      <c r="AU697" s="4">
        <f t="shared" si="353"/>
        <v>3898116.8087266725</v>
      </c>
      <c r="AV697" s="18">
        <f t="shared" si="354"/>
        <v>1</v>
      </c>
      <c r="AW697" s="105"/>
      <c r="AX697" s="103"/>
      <c r="AY697" s="107">
        <f t="shared" si="345"/>
        <v>3898116.8087266725</v>
      </c>
      <c r="AZ697" s="7"/>
      <c r="BA697" s="7"/>
      <c r="BB697" s="7"/>
      <c r="BC697" s="7"/>
      <c r="BD697" s="7"/>
      <c r="BE697" s="7"/>
      <c r="BF697" s="7"/>
    </row>
    <row r="698" spans="1:58" x14ac:dyDescent="0.25">
      <c r="A698" s="22" t="s">
        <v>2195</v>
      </c>
      <c r="B698" s="23">
        <v>69</v>
      </c>
      <c r="C698" s="22" t="s">
        <v>2244</v>
      </c>
      <c r="D698" s="48">
        <v>690000013</v>
      </c>
      <c r="E698" s="22" t="s">
        <v>1237</v>
      </c>
      <c r="F698" s="22" t="s">
        <v>1504</v>
      </c>
      <c r="I698" s="1" t="s">
        <v>203</v>
      </c>
      <c r="J698" s="33">
        <v>17818</v>
      </c>
      <c r="K698" s="33">
        <f t="shared" si="346"/>
        <v>13381.319674547329</v>
      </c>
      <c r="L698" s="33">
        <v>0</v>
      </c>
      <c r="M698" s="33">
        <f t="shared" si="347"/>
        <v>1</v>
      </c>
      <c r="N698" s="32">
        <v>0</v>
      </c>
      <c r="O698" s="33" t="s">
        <v>16</v>
      </c>
      <c r="P698" s="33" t="str">
        <f t="shared" si="323"/>
        <v/>
      </c>
      <c r="Q698" s="36">
        <f t="shared" si="324"/>
        <v>1.4094047619047618</v>
      </c>
      <c r="R698" s="6">
        <f t="shared" si="325"/>
        <v>0</v>
      </c>
      <c r="S698" s="6">
        <f t="shared" si="326"/>
        <v>0</v>
      </c>
      <c r="T698" s="6">
        <f t="shared" si="348"/>
        <v>0</v>
      </c>
      <c r="U698" s="6">
        <f t="shared" si="327"/>
        <v>1.4094047619047618</v>
      </c>
      <c r="V698" s="6">
        <f t="shared" si="328"/>
        <v>2.3863392857142856</v>
      </c>
      <c r="W698" s="6">
        <f t="shared" si="329"/>
        <v>0</v>
      </c>
      <c r="X698" s="6">
        <f t="shared" si="330"/>
        <v>0</v>
      </c>
      <c r="Y698" s="6">
        <f t="shared" si="349"/>
        <v>0</v>
      </c>
      <c r="Z698" s="6">
        <f t="shared" si="331"/>
        <v>2.3863392857142856</v>
      </c>
      <c r="AA698" s="4">
        <f t="shared" si="332"/>
        <v>0</v>
      </c>
      <c r="AB698" s="44">
        <f t="shared" si="333"/>
        <v>0</v>
      </c>
      <c r="AC698" s="6">
        <f t="shared" si="334"/>
        <v>0</v>
      </c>
      <c r="AD698" s="4">
        <f t="shared" si="350"/>
        <v>0</v>
      </c>
      <c r="AF698" s="4">
        <f t="shared" si="335"/>
        <v>0</v>
      </c>
      <c r="AG698" s="4">
        <f t="shared" si="336"/>
        <v>0</v>
      </c>
      <c r="AH698" s="4">
        <f t="shared" si="351"/>
        <v>0</v>
      </c>
      <c r="AI698" s="4">
        <f t="shared" si="337"/>
        <v>0</v>
      </c>
      <c r="AJ698" s="4">
        <f t="shared" si="338"/>
        <v>0</v>
      </c>
      <c r="AK698" s="4">
        <f t="shared" si="339"/>
        <v>0</v>
      </c>
      <c r="AL698" s="4">
        <f t="shared" si="340"/>
        <v>0</v>
      </c>
      <c r="AM698" s="4">
        <f t="shared" si="341"/>
        <v>0</v>
      </c>
      <c r="AN698" s="4">
        <f t="shared" si="342"/>
        <v>0</v>
      </c>
      <c r="AO698" s="4">
        <f t="shared" si="343"/>
        <v>0</v>
      </c>
      <c r="AP698" s="4">
        <v>0</v>
      </c>
      <c r="AQ698" s="4">
        <v>0</v>
      </c>
      <c r="AR698" s="4">
        <f t="shared" si="344"/>
        <v>0</v>
      </c>
      <c r="AS698" s="4">
        <f t="shared" si="352"/>
        <v>0</v>
      </c>
      <c r="AT698" s="4">
        <v>0</v>
      </c>
      <c r="AU698" s="4">
        <f t="shared" si="353"/>
        <v>0</v>
      </c>
      <c r="AV698" s="18">
        <f t="shared" si="354"/>
        <v>0</v>
      </c>
      <c r="AW698" s="105"/>
      <c r="AX698" s="103"/>
      <c r="AY698" s="107">
        <f t="shared" si="345"/>
        <v>0</v>
      </c>
      <c r="AZ698" s="7"/>
      <c r="BA698" s="7"/>
      <c r="BB698" s="7"/>
      <c r="BC698" s="7"/>
      <c r="BD698" s="7"/>
      <c r="BE698" s="7"/>
      <c r="BF698" s="7"/>
    </row>
    <row r="699" spans="1:58" x14ac:dyDescent="0.25">
      <c r="A699" s="22" t="s">
        <v>2195</v>
      </c>
      <c r="B699" s="23">
        <v>69</v>
      </c>
      <c r="C699" s="22" t="s">
        <v>2245</v>
      </c>
      <c r="D699" s="48">
        <v>690000575</v>
      </c>
      <c r="E699" s="22" t="s">
        <v>1244</v>
      </c>
      <c r="F699" s="22" t="s">
        <v>1504</v>
      </c>
      <c r="I699" s="1" t="s">
        <v>201</v>
      </c>
      <c r="J699" s="33">
        <v>58281</v>
      </c>
      <c r="K699" s="33">
        <f t="shared" si="346"/>
        <v>43769.036477286616</v>
      </c>
      <c r="L699" s="33">
        <v>1522</v>
      </c>
      <c r="M699" s="33">
        <f t="shared" si="347"/>
        <v>1</v>
      </c>
      <c r="N699" s="32">
        <v>0</v>
      </c>
      <c r="O699" s="33" t="s">
        <v>11</v>
      </c>
      <c r="P699" s="33" t="str">
        <f t="shared" si="323"/>
        <v/>
      </c>
      <c r="Q699" s="36">
        <f t="shared" si="324"/>
        <v>3.8179166666666671</v>
      </c>
      <c r="R699" s="6">
        <f t="shared" si="325"/>
        <v>5.1065538095238088</v>
      </c>
      <c r="S699" s="6">
        <f t="shared" si="326"/>
        <v>0</v>
      </c>
      <c r="T699" s="6">
        <f t="shared" si="348"/>
        <v>1.2886371428571417</v>
      </c>
      <c r="U699" s="6">
        <f t="shared" si="327"/>
        <v>5.1065538095238088</v>
      </c>
      <c r="V699" s="6">
        <f t="shared" si="328"/>
        <v>7.8054910714285715</v>
      </c>
      <c r="W699" s="6">
        <f t="shared" si="329"/>
        <v>8.1600535714285716</v>
      </c>
      <c r="X699" s="6">
        <f t="shared" si="330"/>
        <v>0</v>
      </c>
      <c r="Y699" s="6">
        <f t="shared" si="349"/>
        <v>0.35456250000000011</v>
      </c>
      <c r="Z699" s="6">
        <f t="shared" si="331"/>
        <v>8.1600535714285716</v>
      </c>
      <c r="AA699" s="4">
        <f t="shared" si="332"/>
        <v>1</v>
      </c>
      <c r="AB699" s="44">
        <f t="shared" si="333"/>
        <v>1</v>
      </c>
      <c r="AC699" s="6">
        <f t="shared" si="334"/>
        <v>0.125</v>
      </c>
      <c r="AD699" s="4">
        <f t="shared" si="350"/>
        <v>0</v>
      </c>
      <c r="AF699" s="4">
        <f t="shared" si="335"/>
        <v>0</v>
      </c>
      <c r="AG699" s="4">
        <f t="shared" si="336"/>
        <v>0</v>
      </c>
      <c r="AH699" s="4">
        <f t="shared" si="351"/>
        <v>0</v>
      </c>
      <c r="AI699" s="4">
        <f t="shared" si="337"/>
        <v>914932.37142857059</v>
      </c>
      <c r="AJ699" s="4">
        <f t="shared" si="338"/>
        <v>105179.33463750004</v>
      </c>
      <c r="AK699" s="4">
        <f t="shared" si="339"/>
        <v>273849.59999999998</v>
      </c>
      <c r="AL699" s="4">
        <f t="shared" si="340"/>
        <v>42000</v>
      </c>
      <c r="AM699" s="4">
        <f t="shared" si="341"/>
        <v>8969.5249999999996</v>
      </c>
      <c r="AN699" s="4">
        <f t="shared" si="342"/>
        <v>17987.272727272728</v>
      </c>
      <c r="AO699" s="4">
        <f t="shared" si="343"/>
        <v>0</v>
      </c>
      <c r="AP699" s="4">
        <v>0</v>
      </c>
      <c r="AQ699" s="4">
        <v>0</v>
      </c>
      <c r="AR699" s="4">
        <f t="shared" si="344"/>
        <v>0</v>
      </c>
      <c r="AS699" s="4">
        <f t="shared" si="352"/>
        <v>1362918.1037933433</v>
      </c>
      <c r="AT699" s="4">
        <v>0</v>
      </c>
      <c r="AU699" s="4">
        <f t="shared" si="353"/>
        <v>1362918.1037933433</v>
      </c>
      <c r="AV699" s="18">
        <f t="shared" si="354"/>
        <v>1</v>
      </c>
      <c r="AW699" s="105"/>
      <c r="AX699" s="103"/>
      <c r="AY699" s="107">
        <f t="shared" si="345"/>
        <v>1362918.1037933433</v>
      </c>
      <c r="AZ699" s="7"/>
      <c r="BA699" s="7"/>
      <c r="BB699" s="7"/>
      <c r="BC699" s="7"/>
      <c r="BD699" s="7"/>
      <c r="BE699" s="7"/>
      <c r="BF699" s="7"/>
    </row>
    <row r="700" spans="1:58" x14ac:dyDescent="0.25">
      <c r="A700" s="22" t="s">
        <v>2195</v>
      </c>
      <c r="B700" s="23">
        <v>69</v>
      </c>
      <c r="C700" s="22" t="s">
        <v>2246</v>
      </c>
      <c r="D700" s="48">
        <v>690000625</v>
      </c>
      <c r="E700" s="22" t="s">
        <v>1246</v>
      </c>
      <c r="F700" s="22" t="s">
        <v>1504</v>
      </c>
      <c r="I700" s="1" t="s">
        <v>200</v>
      </c>
      <c r="J700" s="33">
        <v>16817</v>
      </c>
      <c r="K700" s="33">
        <f t="shared" si="346"/>
        <v>12629.568580472693</v>
      </c>
      <c r="L700" s="33">
        <v>561</v>
      </c>
      <c r="M700" s="33">
        <f t="shared" si="347"/>
        <v>1</v>
      </c>
      <c r="N700" s="32">
        <v>0</v>
      </c>
      <c r="O700" s="33" t="s">
        <v>11</v>
      </c>
      <c r="P700" s="33" t="str">
        <f t="shared" si="323"/>
        <v>Faible activité</v>
      </c>
      <c r="Q700" s="36">
        <f t="shared" si="324"/>
        <v>1.3498214285714287</v>
      </c>
      <c r="R700" s="6">
        <f t="shared" si="325"/>
        <v>2.0654468452380952</v>
      </c>
      <c r="S700" s="6">
        <f t="shared" si="326"/>
        <v>0</v>
      </c>
      <c r="T700" s="6">
        <f t="shared" si="348"/>
        <v>0.71562541666666646</v>
      </c>
      <c r="U700" s="6">
        <f t="shared" si="327"/>
        <v>2.0654468452380952</v>
      </c>
      <c r="V700" s="6">
        <f t="shared" si="328"/>
        <v>2.2522767857142858</v>
      </c>
      <c r="W700" s="6">
        <f t="shared" si="329"/>
        <v>2.7556428571428571</v>
      </c>
      <c r="X700" s="6">
        <f t="shared" si="330"/>
        <v>0</v>
      </c>
      <c r="Y700" s="6">
        <f t="shared" si="349"/>
        <v>0.50336607142857126</v>
      </c>
      <c r="Z700" s="6">
        <f t="shared" si="331"/>
        <v>2.7556428571428571</v>
      </c>
      <c r="AA700" s="4">
        <f t="shared" si="332"/>
        <v>1</v>
      </c>
      <c r="AB700" s="44">
        <f t="shared" si="333"/>
        <v>1</v>
      </c>
      <c r="AC700" s="6">
        <f t="shared" si="334"/>
        <v>0.125</v>
      </c>
      <c r="AD700" s="4">
        <f t="shared" si="350"/>
        <v>0</v>
      </c>
      <c r="AF700" s="4">
        <f t="shared" si="335"/>
        <v>0</v>
      </c>
      <c r="AG700" s="4">
        <f t="shared" si="336"/>
        <v>-103272.34226190476</v>
      </c>
      <c r="AH700" s="4">
        <f t="shared" si="351"/>
        <v>-103272.34226190476</v>
      </c>
      <c r="AI700" s="4">
        <f t="shared" si="337"/>
        <v>404821.70357142843</v>
      </c>
      <c r="AJ700" s="4">
        <f t="shared" si="338"/>
        <v>149321.2296053571</v>
      </c>
      <c r="AK700" s="4">
        <f t="shared" si="339"/>
        <v>273849.59999999998</v>
      </c>
      <c r="AL700" s="4">
        <f t="shared" si="340"/>
        <v>42000</v>
      </c>
      <c r="AM700" s="4">
        <f t="shared" si="341"/>
        <v>8969.5249999999996</v>
      </c>
      <c r="AN700" s="4">
        <f t="shared" si="342"/>
        <v>6630</v>
      </c>
      <c r="AO700" s="4">
        <f t="shared" si="343"/>
        <v>0</v>
      </c>
      <c r="AP700" s="4">
        <v>0</v>
      </c>
      <c r="AQ700" s="4">
        <v>0</v>
      </c>
      <c r="AR700" s="4">
        <f t="shared" si="344"/>
        <v>0</v>
      </c>
      <c r="AS700" s="4">
        <f t="shared" si="352"/>
        <v>885592.05817678547</v>
      </c>
      <c r="AT700" s="4">
        <v>0</v>
      </c>
      <c r="AU700" s="4">
        <f t="shared" si="353"/>
        <v>885592.05817678547</v>
      </c>
      <c r="AV700" s="18">
        <f t="shared" si="354"/>
        <v>1</v>
      </c>
      <c r="AW700" s="105"/>
      <c r="AX700" s="103"/>
      <c r="AY700" s="107">
        <f t="shared" si="345"/>
        <v>885592.05817678547</v>
      </c>
      <c r="AZ700" s="7"/>
      <c r="BA700" s="7"/>
      <c r="BB700" s="7"/>
      <c r="BC700" s="7"/>
      <c r="BD700" s="7"/>
      <c r="BE700" s="7"/>
      <c r="BF700" s="7"/>
    </row>
    <row r="701" spans="1:58" x14ac:dyDescent="0.25">
      <c r="A701" s="22" t="s">
        <v>2195</v>
      </c>
      <c r="B701" s="23">
        <v>69</v>
      </c>
      <c r="C701" s="22" t="s">
        <v>2247</v>
      </c>
      <c r="D701" s="48">
        <v>690007539</v>
      </c>
      <c r="E701" s="22" t="s">
        <v>1242</v>
      </c>
      <c r="F701" s="22" t="s">
        <v>1504</v>
      </c>
      <c r="I701" s="1" t="s">
        <v>202</v>
      </c>
      <c r="J701" s="33">
        <v>94615</v>
      </c>
      <c r="K701" s="33">
        <f t="shared" si="346"/>
        <v>71055.873891979776</v>
      </c>
      <c r="L701" s="33">
        <v>0</v>
      </c>
      <c r="M701" s="33">
        <f t="shared" si="347"/>
        <v>1</v>
      </c>
      <c r="N701" s="32">
        <v>0</v>
      </c>
      <c r="O701" s="33" t="s">
        <v>16</v>
      </c>
      <c r="P701" s="33" t="str">
        <f t="shared" si="323"/>
        <v/>
      </c>
      <c r="Q701" s="36">
        <f t="shared" si="324"/>
        <v>5.9806547619047619</v>
      </c>
      <c r="R701" s="6">
        <f t="shared" si="325"/>
        <v>0</v>
      </c>
      <c r="S701" s="6">
        <f t="shared" si="326"/>
        <v>0</v>
      </c>
      <c r="T701" s="6">
        <f t="shared" si="348"/>
        <v>0</v>
      </c>
      <c r="U701" s="6">
        <f t="shared" si="327"/>
        <v>5.9806547619047619</v>
      </c>
      <c r="V701" s="6">
        <f t="shared" si="328"/>
        <v>12.671651785714285</v>
      </c>
      <c r="W701" s="6">
        <f t="shared" si="329"/>
        <v>0</v>
      </c>
      <c r="X701" s="6">
        <f t="shared" si="330"/>
        <v>0</v>
      </c>
      <c r="Y701" s="6">
        <f t="shared" si="349"/>
        <v>0</v>
      </c>
      <c r="Z701" s="6">
        <f t="shared" si="331"/>
        <v>12.671651785714285</v>
      </c>
      <c r="AA701" s="4">
        <f t="shared" si="332"/>
        <v>0</v>
      </c>
      <c r="AB701" s="44">
        <f t="shared" si="333"/>
        <v>0</v>
      </c>
      <c r="AC701" s="6">
        <f t="shared" si="334"/>
        <v>0</v>
      </c>
      <c r="AD701" s="4">
        <f t="shared" si="350"/>
        <v>0</v>
      </c>
      <c r="AF701" s="4">
        <f t="shared" si="335"/>
        <v>0</v>
      </c>
      <c r="AG701" s="4">
        <f t="shared" si="336"/>
        <v>0</v>
      </c>
      <c r="AH701" s="4">
        <f t="shared" si="351"/>
        <v>0</v>
      </c>
      <c r="AI701" s="4">
        <f t="shared" si="337"/>
        <v>0</v>
      </c>
      <c r="AJ701" s="4">
        <f t="shared" si="338"/>
        <v>0</v>
      </c>
      <c r="AK701" s="4">
        <f t="shared" si="339"/>
        <v>0</v>
      </c>
      <c r="AL701" s="4">
        <f t="shared" si="340"/>
        <v>0</v>
      </c>
      <c r="AM701" s="4">
        <f t="shared" si="341"/>
        <v>0</v>
      </c>
      <c r="AN701" s="4">
        <f t="shared" si="342"/>
        <v>0</v>
      </c>
      <c r="AO701" s="4">
        <f t="shared" si="343"/>
        <v>0</v>
      </c>
      <c r="AP701" s="4">
        <v>0</v>
      </c>
      <c r="AQ701" s="4">
        <v>0</v>
      </c>
      <c r="AR701" s="4">
        <f t="shared" si="344"/>
        <v>0</v>
      </c>
      <c r="AS701" s="4">
        <f t="shared" si="352"/>
        <v>0</v>
      </c>
      <c r="AT701" s="4">
        <v>0</v>
      </c>
      <c r="AU701" s="4">
        <f t="shared" si="353"/>
        <v>0</v>
      </c>
      <c r="AV701" s="18">
        <f t="shared" si="354"/>
        <v>0</v>
      </c>
      <c r="AW701" s="105"/>
      <c r="AX701" s="103"/>
      <c r="AY701" s="107">
        <f t="shared" si="345"/>
        <v>0</v>
      </c>
      <c r="AZ701" s="7"/>
      <c r="BA701" s="7"/>
      <c r="BB701" s="7"/>
      <c r="BC701" s="7"/>
      <c r="BD701" s="7"/>
      <c r="BE701" s="7"/>
      <c r="BF701" s="7"/>
    </row>
    <row r="702" spans="1:58" x14ac:dyDescent="0.25">
      <c r="A702" s="22" t="s">
        <v>2195</v>
      </c>
      <c r="B702" s="23">
        <v>69</v>
      </c>
      <c r="C702" s="22" t="s">
        <v>2248</v>
      </c>
      <c r="D702" s="48">
        <v>690023411</v>
      </c>
      <c r="E702" s="22" t="s">
        <v>2249</v>
      </c>
      <c r="F702" s="22" t="s">
        <v>1529</v>
      </c>
      <c r="I702" s="1" t="s">
        <v>209</v>
      </c>
      <c r="J702" s="33">
        <v>0</v>
      </c>
      <c r="K702" s="33">
        <f t="shared" si="346"/>
        <v>0</v>
      </c>
      <c r="L702" s="33">
        <v>0</v>
      </c>
      <c r="M702" s="33">
        <f t="shared" si="347"/>
        <v>0</v>
      </c>
      <c r="N702" s="32">
        <v>1</v>
      </c>
      <c r="O702" s="43"/>
      <c r="P702" s="33" t="str">
        <f t="shared" si="323"/>
        <v/>
      </c>
      <c r="Q702" s="36">
        <f t="shared" si="324"/>
        <v>0</v>
      </c>
      <c r="R702" s="6">
        <f t="shared" si="325"/>
        <v>0</v>
      </c>
      <c r="S702" s="6">
        <f t="shared" si="326"/>
        <v>0</v>
      </c>
      <c r="T702" s="6">
        <f t="shared" si="348"/>
        <v>0</v>
      </c>
      <c r="U702" s="6">
        <f t="shared" si="327"/>
        <v>0</v>
      </c>
      <c r="V702" s="6">
        <f t="shared" si="328"/>
        <v>0</v>
      </c>
      <c r="W702" s="6">
        <f t="shared" si="329"/>
        <v>0</v>
      </c>
      <c r="X702" s="6">
        <f t="shared" si="330"/>
        <v>0</v>
      </c>
      <c r="Y702" s="6">
        <f t="shared" si="349"/>
        <v>0</v>
      </c>
      <c r="Z702" s="6">
        <f t="shared" si="331"/>
        <v>0</v>
      </c>
      <c r="AA702" s="4">
        <f t="shared" si="332"/>
        <v>0</v>
      </c>
      <c r="AB702" s="44">
        <f t="shared" si="333"/>
        <v>0</v>
      </c>
      <c r="AC702" s="6">
        <f t="shared" si="334"/>
        <v>0</v>
      </c>
      <c r="AD702" s="4">
        <f t="shared" si="350"/>
        <v>0</v>
      </c>
      <c r="AF702" s="4">
        <f t="shared" si="335"/>
        <v>0</v>
      </c>
      <c r="AG702" s="4">
        <f t="shared" si="336"/>
        <v>0</v>
      </c>
      <c r="AH702" s="4">
        <f t="shared" si="351"/>
        <v>0</v>
      </c>
      <c r="AI702" s="4">
        <f t="shared" si="337"/>
        <v>0</v>
      </c>
      <c r="AJ702" s="4">
        <f t="shared" si="338"/>
        <v>0</v>
      </c>
      <c r="AK702" s="4">
        <f t="shared" si="339"/>
        <v>0</v>
      </c>
      <c r="AL702" s="4">
        <f t="shared" si="340"/>
        <v>0</v>
      </c>
      <c r="AM702" s="4">
        <f t="shared" si="341"/>
        <v>0</v>
      </c>
      <c r="AN702" s="4">
        <f t="shared" si="342"/>
        <v>0</v>
      </c>
      <c r="AO702" s="4">
        <f t="shared" si="343"/>
        <v>0</v>
      </c>
      <c r="AP702" s="4">
        <v>0</v>
      </c>
      <c r="AQ702" s="4">
        <v>0</v>
      </c>
      <c r="AR702" s="4">
        <f t="shared" si="344"/>
        <v>0</v>
      </c>
      <c r="AS702" s="4">
        <f t="shared" si="352"/>
        <v>0</v>
      </c>
      <c r="AT702" s="4">
        <v>0</v>
      </c>
      <c r="AU702" s="4">
        <f t="shared" si="353"/>
        <v>0</v>
      </c>
      <c r="AV702" s="18">
        <f t="shared" si="354"/>
        <v>0</v>
      </c>
      <c r="AW702" s="105"/>
      <c r="AX702" s="103"/>
      <c r="AY702" s="107">
        <f t="shared" si="345"/>
        <v>0</v>
      </c>
      <c r="AZ702" s="7"/>
      <c r="BA702" s="7"/>
      <c r="BB702" s="7"/>
      <c r="BC702" s="7"/>
      <c r="BD702" s="7"/>
      <c r="BE702" s="7"/>
      <c r="BF702" s="7"/>
    </row>
    <row r="703" spans="1:58" x14ac:dyDescent="0.25">
      <c r="A703" s="22" t="s">
        <v>2195</v>
      </c>
      <c r="B703" s="23">
        <v>69</v>
      </c>
      <c r="C703" s="22" t="s">
        <v>724</v>
      </c>
      <c r="D703" s="48">
        <v>690780093</v>
      </c>
      <c r="E703" s="22" t="s">
        <v>1664</v>
      </c>
      <c r="F703" s="22" t="s">
        <v>1504</v>
      </c>
      <c r="I703" s="1" t="s">
        <v>162</v>
      </c>
      <c r="J703" s="33">
        <v>23933</v>
      </c>
      <c r="K703" s="33">
        <f t="shared" si="346"/>
        <v>17973.685249239043</v>
      </c>
      <c r="L703" s="33">
        <v>0</v>
      </c>
      <c r="M703" s="33">
        <f t="shared" si="347"/>
        <v>1</v>
      </c>
      <c r="N703" s="32">
        <v>0</v>
      </c>
      <c r="O703" s="33" t="s">
        <v>16</v>
      </c>
      <c r="P703" s="33" t="str">
        <f t="shared" si="323"/>
        <v/>
      </c>
      <c r="Q703" s="36">
        <f t="shared" si="324"/>
        <v>1.7733928571428572</v>
      </c>
      <c r="R703" s="6">
        <f t="shared" si="325"/>
        <v>0</v>
      </c>
      <c r="S703" s="6">
        <f t="shared" si="326"/>
        <v>0</v>
      </c>
      <c r="T703" s="6">
        <f t="shared" si="348"/>
        <v>0</v>
      </c>
      <c r="U703" s="6">
        <f t="shared" si="327"/>
        <v>1.7733928571428572</v>
      </c>
      <c r="V703" s="6">
        <f t="shared" si="328"/>
        <v>3.2053124999999998</v>
      </c>
      <c r="W703" s="6">
        <f t="shared" si="329"/>
        <v>0</v>
      </c>
      <c r="X703" s="6">
        <f t="shared" si="330"/>
        <v>0</v>
      </c>
      <c r="Y703" s="6">
        <f t="shared" si="349"/>
        <v>0</v>
      </c>
      <c r="Z703" s="6">
        <f t="shared" si="331"/>
        <v>3.2053124999999998</v>
      </c>
      <c r="AA703" s="4">
        <f t="shared" si="332"/>
        <v>0</v>
      </c>
      <c r="AB703" s="44">
        <f t="shared" si="333"/>
        <v>0</v>
      </c>
      <c r="AC703" s="6">
        <f t="shared" si="334"/>
        <v>0</v>
      </c>
      <c r="AD703" s="4">
        <f t="shared" si="350"/>
        <v>0</v>
      </c>
      <c r="AF703" s="4">
        <f t="shared" si="335"/>
        <v>0</v>
      </c>
      <c r="AG703" s="4">
        <f t="shared" si="336"/>
        <v>0</v>
      </c>
      <c r="AH703" s="4">
        <f t="shared" si="351"/>
        <v>0</v>
      </c>
      <c r="AI703" s="4">
        <f t="shared" si="337"/>
        <v>0</v>
      </c>
      <c r="AJ703" s="4">
        <f t="shared" si="338"/>
        <v>0</v>
      </c>
      <c r="AK703" s="4">
        <f t="shared" si="339"/>
        <v>0</v>
      </c>
      <c r="AL703" s="4">
        <f t="shared" si="340"/>
        <v>0</v>
      </c>
      <c r="AM703" s="4">
        <f t="shared" si="341"/>
        <v>0</v>
      </c>
      <c r="AN703" s="4">
        <f t="shared" si="342"/>
        <v>0</v>
      </c>
      <c r="AO703" s="4">
        <f t="shared" si="343"/>
        <v>0</v>
      </c>
      <c r="AP703" s="4">
        <v>0</v>
      </c>
      <c r="AQ703" s="4">
        <v>0</v>
      </c>
      <c r="AR703" s="4">
        <f t="shared" si="344"/>
        <v>0</v>
      </c>
      <c r="AS703" s="4">
        <f t="shared" si="352"/>
        <v>0</v>
      </c>
      <c r="AT703" s="4">
        <v>0</v>
      </c>
      <c r="AU703" s="4">
        <f t="shared" si="353"/>
        <v>0</v>
      </c>
      <c r="AV703" s="18">
        <f t="shared" si="354"/>
        <v>0</v>
      </c>
      <c r="AW703" s="105"/>
      <c r="AX703" s="103"/>
      <c r="AY703" s="107">
        <f t="shared" si="345"/>
        <v>0</v>
      </c>
      <c r="AZ703" s="7"/>
      <c r="BA703" s="7"/>
      <c r="BB703" s="7"/>
      <c r="BC703" s="7"/>
      <c r="BD703" s="7"/>
      <c r="BE703" s="7"/>
      <c r="BF703" s="7"/>
    </row>
    <row r="704" spans="1:58" x14ac:dyDescent="0.25">
      <c r="A704" s="22" t="s">
        <v>2195</v>
      </c>
      <c r="B704" s="23">
        <v>69</v>
      </c>
      <c r="C704" s="22" t="s">
        <v>2250</v>
      </c>
      <c r="D704" s="48">
        <v>690780358</v>
      </c>
      <c r="E704" s="22" t="s">
        <v>2251</v>
      </c>
      <c r="F704" s="22" t="s">
        <v>1529</v>
      </c>
      <c r="I704" s="1" t="s">
        <v>1510</v>
      </c>
      <c r="J704" s="33">
        <v>0</v>
      </c>
      <c r="K704" s="33">
        <f t="shared" si="346"/>
        <v>0</v>
      </c>
      <c r="L704" s="33">
        <v>0</v>
      </c>
      <c r="M704" s="33">
        <f t="shared" si="347"/>
        <v>0</v>
      </c>
      <c r="N704" s="59">
        <v>0</v>
      </c>
      <c r="O704" s="43"/>
      <c r="P704" s="33" t="str">
        <f t="shared" si="323"/>
        <v/>
      </c>
      <c r="Q704" s="36">
        <f t="shared" si="324"/>
        <v>0</v>
      </c>
      <c r="R704" s="6">
        <f t="shared" si="325"/>
        <v>0</v>
      </c>
      <c r="S704" s="6">
        <f t="shared" si="326"/>
        <v>0</v>
      </c>
      <c r="T704" s="6">
        <f t="shared" si="348"/>
        <v>0</v>
      </c>
      <c r="U704" s="6">
        <f t="shared" si="327"/>
        <v>0</v>
      </c>
      <c r="V704" s="6">
        <f t="shared" si="328"/>
        <v>0</v>
      </c>
      <c r="W704" s="6">
        <f t="shared" si="329"/>
        <v>0</v>
      </c>
      <c r="X704" s="6">
        <f t="shared" si="330"/>
        <v>0</v>
      </c>
      <c r="Y704" s="6">
        <f t="shared" si="349"/>
        <v>0</v>
      </c>
      <c r="Z704" s="6">
        <f t="shared" si="331"/>
        <v>0</v>
      </c>
      <c r="AA704" s="4">
        <f t="shared" si="332"/>
        <v>0</v>
      </c>
      <c r="AB704" s="44">
        <f t="shared" si="333"/>
        <v>0</v>
      </c>
      <c r="AC704" s="6">
        <f t="shared" si="334"/>
        <v>0</v>
      </c>
      <c r="AD704" s="4">
        <f t="shared" si="350"/>
        <v>0</v>
      </c>
      <c r="AF704" s="4">
        <f t="shared" si="335"/>
        <v>0</v>
      </c>
      <c r="AG704" s="4">
        <f t="shared" si="336"/>
        <v>0</v>
      </c>
      <c r="AH704" s="4">
        <f t="shared" si="351"/>
        <v>0</v>
      </c>
      <c r="AI704" s="4">
        <f t="shared" si="337"/>
        <v>0</v>
      </c>
      <c r="AJ704" s="4">
        <f t="shared" si="338"/>
        <v>0</v>
      </c>
      <c r="AK704" s="4">
        <f t="shared" si="339"/>
        <v>0</v>
      </c>
      <c r="AL704" s="4">
        <f t="shared" si="340"/>
        <v>0</v>
      </c>
      <c r="AM704" s="4">
        <f t="shared" si="341"/>
        <v>0</v>
      </c>
      <c r="AN704" s="4">
        <f t="shared" si="342"/>
        <v>0</v>
      </c>
      <c r="AO704" s="4">
        <f t="shared" si="343"/>
        <v>0</v>
      </c>
      <c r="AP704" s="4">
        <v>0</v>
      </c>
      <c r="AQ704" s="4">
        <v>0</v>
      </c>
      <c r="AR704" s="4">
        <f t="shared" si="344"/>
        <v>0</v>
      </c>
      <c r="AS704" s="4">
        <f t="shared" si="352"/>
        <v>0</v>
      </c>
      <c r="AT704" s="4">
        <v>0</v>
      </c>
      <c r="AU704" s="4">
        <f t="shared" si="353"/>
        <v>0</v>
      </c>
      <c r="AV704" s="18">
        <f t="shared" si="354"/>
        <v>0</v>
      </c>
      <c r="AW704" s="105"/>
      <c r="AX704" s="103"/>
      <c r="AY704" s="107">
        <f t="shared" si="345"/>
        <v>0</v>
      </c>
      <c r="AZ704" s="7"/>
      <c r="BA704" s="7"/>
      <c r="BB704" s="7"/>
      <c r="BC704" s="7"/>
      <c r="BD704" s="7"/>
      <c r="BE704" s="7"/>
      <c r="BF704" s="7"/>
    </row>
    <row r="705" spans="1:58" x14ac:dyDescent="0.25">
      <c r="A705" s="22" t="s">
        <v>2195</v>
      </c>
      <c r="B705" s="23">
        <v>69</v>
      </c>
      <c r="C705" s="22" t="s">
        <v>2252</v>
      </c>
      <c r="D705" s="48">
        <v>690780382</v>
      </c>
      <c r="E705" s="22" t="s">
        <v>2253</v>
      </c>
      <c r="F705" s="22" t="s">
        <v>1529</v>
      </c>
      <c r="I705" s="1" t="s">
        <v>211</v>
      </c>
      <c r="J705" s="33">
        <v>0</v>
      </c>
      <c r="K705" s="33">
        <f t="shared" si="346"/>
        <v>0</v>
      </c>
      <c r="L705" s="33">
        <v>0</v>
      </c>
      <c r="M705" s="33">
        <f t="shared" si="347"/>
        <v>0</v>
      </c>
      <c r="N705" s="32">
        <v>1</v>
      </c>
      <c r="O705" s="43"/>
      <c r="P705" s="33" t="str">
        <f t="shared" si="323"/>
        <v/>
      </c>
      <c r="Q705" s="36">
        <f t="shared" si="324"/>
        <v>0</v>
      </c>
      <c r="R705" s="6">
        <f t="shared" si="325"/>
        <v>0</v>
      </c>
      <c r="S705" s="6">
        <f t="shared" si="326"/>
        <v>0</v>
      </c>
      <c r="T705" s="6">
        <f t="shared" si="348"/>
        <v>0</v>
      </c>
      <c r="U705" s="6">
        <f t="shared" si="327"/>
        <v>0</v>
      </c>
      <c r="V705" s="6">
        <f t="shared" si="328"/>
        <v>0</v>
      </c>
      <c r="W705" s="6">
        <f t="shared" si="329"/>
        <v>0</v>
      </c>
      <c r="X705" s="6">
        <f t="shared" si="330"/>
        <v>0</v>
      </c>
      <c r="Y705" s="6">
        <f t="shared" si="349"/>
        <v>0</v>
      </c>
      <c r="Z705" s="6">
        <f t="shared" si="331"/>
        <v>0</v>
      </c>
      <c r="AA705" s="4">
        <f t="shared" si="332"/>
        <v>0</v>
      </c>
      <c r="AB705" s="44">
        <f t="shared" si="333"/>
        <v>0</v>
      </c>
      <c r="AC705" s="6">
        <f t="shared" si="334"/>
        <v>0</v>
      </c>
      <c r="AD705" s="4">
        <f t="shared" si="350"/>
        <v>0</v>
      </c>
      <c r="AF705" s="4">
        <f t="shared" si="335"/>
        <v>0</v>
      </c>
      <c r="AG705" s="4">
        <f t="shared" si="336"/>
        <v>0</v>
      </c>
      <c r="AH705" s="4">
        <f t="shared" si="351"/>
        <v>0</v>
      </c>
      <c r="AI705" s="4">
        <f t="shared" si="337"/>
        <v>0</v>
      </c>
      <c r="AJ705" s="4">
        <f t="shared" si="338"/>
        <v>0</v>
      </c>
      <c r="AK705" s="4">
        <f t="shared" si="339"/>
        <v>0</v>
      </c>
      <c r="AL705" s="4">
        <f t="shared" si="340"/>
        <v>0</v>
      </c>
      <c r="AM705" s="4">
        <f t="shared" si="341"/>
        <v>0</v>
      </c>
      <c r="AN705" s="4">
        <f t="shared" si="342"/>
        <v>0</v>
      </c>
      <c r="AO705" s="4">
        <f t="shared" si="343"/>
        <v>0</v>
      </c>
      <c r="AP705" s="4">
        <v>0</v>
      </c>
      <c r="AQ705" s="4">
        <v>0</v>
      </c>
      <c r="AR705" s="4">
        <f t="shared" si="344"/>
        <v>0</v>
      </c>
      <c r="AS705" s="4">
        <f t="shared" si="352"/>
        <v>0</v>
      </c>
      <c r="AT705" s="4">
        <v>0</v>
      </c>
      <c r="AU705" s="4">
        <f t="shared" si="353"/>
        <v>0</v>
      </c>
      <c r="AV705" s="18">
        <f t="shared" si="354"/>
        <v>0</v>
      </c>
      <c r="AW705" s="105"/>
      <c r="AX705" s="103"/>
      <c r="AY705" s="107">
        <f t="shared" si="345"/>
        <v>0</v>
      </c>
      <c r="AZ705" s="7"/>
      <c r="BA705" s="7"/>
      <c r="BB705" s="7"/>
      <c r="BC705" s="7"/>
      <c r="BD705" s="7"/>
      <c r="BE705" s="7"/>
      <c r="BF705" s="7"/>
    </row>
    <row r="706" spans="1:58" x14ac:dyDescent="0.25">
      <c r="A706" s="22" t="s">
        <v>2195</v>
      </c>
      <c r="B706" s="23">
        <v>69</v>
      </c>
      <c r="C706" s="22" t="s">
        <v>2254</v>
      </c>
      <c r="D706" s="48">
        <v>690780390</v>
      </c>
      <c r="E706" s="22" t="s">
        <v>2255</v>
      </c>
      <c r="F706" s="22" t="s">
        <v>1529</v>
      </c>
      <c r="I706" s="1" t="s">
        <v>210</v>
      </c>
      <c r="J706" s="33">
        <v>0</v>
      </c>
      <c r="K706" s="33">
        <f t="shared" si="346"/>
        <v>0</v>
      </c>
      <c r="L706" s="33">
        <v>0</v>
      </c>
      <c r="M706" s="33">
        <f t="shared" si="347"/>
        <v>0</v>
      </c>
      <c r="N706" s="32">
        <v>1</v>
      </c>
      <c r="O706" s="43"/>
      <c r="P706" s="33" t="str">
        <f t="shared" si="323"/>
        <v/>
      </c>
      <c r="Q706" s="36">
        <f t="shared" si="324"/>
        <v>0</v>
      </c>
      <c r="R706" s="6">
        <f t="shared" si="325"/>
        <v>0</v>
      </c>
      <c r="S706" s="6">
        <f t="shared" si="326"/>
        <v>0</v>
      </c>
      <c r="T706" s="6">
        <f t="shared" si="348"/>
        <v>0</v>
      </c>
      <c r="U706" s="6">
        <f t="shared" si="327"/>
        <v>0</v>
      </c>
      <c r="V706" s="6">
        <f t="shared" si="328"/>
        <v>0</v>
      </c>
      <c r="W706" s="6">
        <f t="shared" si="329"/>
        <v>0</v>
      </c>
      <c r="X706" s="6">
        <f t="shared" si="330"/>
        <v>0</v>
      </c>
      <c r="Y706" s="6">
        <f t="shared" si="349"/>
        <v>0</v>
      </c>
      <c r="Z706" s="6">
        <f t="shared" si="331"/>
        <v>0</v>
      </c>
      <c r="AA706" s="4">
        <f t="shared" si="332"/>
        <v>0</v>
      </c>
      <c r="AB706" s="44">
        <f t="shared" si="333"/>
        <v>0</v>
      </c>
      <c r="AC706" s="6">
        <f t="shared" si="334"/>
        <v>0</v>
      </c>
      <c r="AD706" s="4">
        <f t="shared" si="350"/>
        <v>0</v>
      </c>
      <c r="AF706" s="4">
        <f t="shared" si="335"/>
        <v>0</v>
      </c>
      <c r="AG706" s="4">
        <f t="shared" si="336"/>
        <v>0</v>
      </c>
      <c r="AH706" s="4">
        <f t="shared" si="351"/>
        <v>0</v>
      </c>
      <c r="AI706" s="4">
        <f t="shared" si="337"/>
        <v>0</v>
      </c>
      <c r="AJ706" s="4">
        <f t="shared" si="338"/>
        <v>0</v>
      </c>
      <c r="AK706" s="4">
        <f t="shared" si="339"/>
        <v>0</v>
      </c>
      <c r="AL706" s="4">
        <f t="shared" si="340"/>
        <v>0</v>
      </c>
      <c r="AM706" s="4">
        <f t="shared" si="341"/>
        <v>0</v>
      </c>
      <c r="AN706" s="4">
        <f t="shared" si="342"/>
        <v>0</v>
      </c>
      <c r="AO706" s="4">
        <f t="shared" si="343"/>
        <v>0</v>
      </c>
      <c r="AP706" s="4">
        <v>0</v>
      </c>
      <c r="AQ706" s="4">
        <v>0</v>
      </c>
      <c r="AR706" s="4">
        <f t="shared" si="344"/>
        <v>0</v>
      </c>
      <c r="AS706" s="4">
        <f t="shared" si="352"/>
        <v>0</v>
      </c>
      <c r="AT706" s="4">
        <v>0</v>
      </c>
      <c r="AU706" s="4">
        <f t="shared" si="353"/>
        <v>0</v>
      </c>
      <c r="AV706" s="18">
        <f t="shared" si="354"/>
        <v>0</v>
      </c>
      <c r="AW706" s="105"/>
      <c r="AX706" s="103"/>
      <c r="AY706" s="107">
        <f t="shared" si="345"/>
        <v>0</v>
      </c>
      <c r="AZ706" s="7"/>
      <c r="BA706" s="7"/>
      <c r="BB706" s="7"/>
      <c r="BC706" s="7"/>
      <c r="BD706" s="7"/>
      <c r="BE706" s="7"/>
      <c r="BF706" s="7"/>
    </row>
    <row r="707" spans="1:58" x14ac:dyDescent="0.25">
      <c r="A707" s="22" t="s">
        <v>2195</v>
      </c>
      <c r="B707" s="23">
        <v>69</v>
      </c>
      <c r="C707" s="22" t="s">
        <v>2256</v>
      </c>
      <c r="D707" s="48">
        <v>690780416</v>
      </c>
      <c r="E707" s="22" t="s">
        <v>2257</v>
      </c>
      <c r="F707" s="22" t="s">
        <v>1559</v>
      </c>
      <c r="I707" s="1" t="s">
        <v>205</v>
      </c>
      <c r="J707" s="33">
        <v>27163</v>
      </c>
      <c r="K707" s="33">
        <f t="shared" si="346"/>
        <v>20399.415552796559</v>
      </c>
      <c r="L707" s="33">
        <v>0</v>
      </c>
      <c r="M707" s="33">
        <f t="shared" si="347"/>
        <v>1</v>
      </c>
      <c r="N707" s="32">
        <v>0</v>
      </c>
      <c r="O707" s="33" t="s">
        <v>16</v>
      </c>
      <c r="P707" s="33" t="str">
        <f t="shared" si="323"/>
        <v/>
      </c>
      <c r="Q707" s="36">
        <f t="shared" si="324"/>
        <v>1.965654761904762</v>
      </c>
      <c r="R707" s="6">
        <f t="shared" si="325"/>
        <v>0</v>
      </c>
      <c r="S707" s="6">
        <f t="shared" si="326"/>
        <v>0</v>
      </c>
      <c r="T707" s="6">
        <f t="shared" si="348"/>
        <v>0</v>
      </c>
      <c r="U707" s="6">
        <f t="shared" si="327"/>
        <v>1.965654761904762</v>
      </c>
      <c r="V707" s="6">
        <f t="shared" si="328"/>
        <v>3.6379017857142859</v>
      </c>
      <c r="W707" s="6">
        <f t="shared" si="329"/>
        <v>0</v>
      </c>
      <c r="X707" s="6">
        <f t="shared" si="330"/>
        <v>0</v>
      </c>
      <c r="Y707" s="6">
        <f t="shared" si="349"/>
        <v>0</v>
      </c>
      <c r="Z707" s="6">
        <f t="shared" si="331"/>
        <v>3.6379017857142859</v>
      </c>
      <c r="AA707" s="4">
        <f t="shared" si="332"/>
        <v>0</v>
      </c>
      <c r="AB707" s="44">
        <f t="shared" si="333"/>
        <v>0</v>
      </c>
      <c r="AC707" s="6">
        <f t="shared" si="334"/>
        <v>0</v>
      </c>
      <c r="AD707" s="4">
        <f t="shared" si="350"/>
        <v>0</v>
      </c>
      <c r="AF707" s="4">
        <f t="shared" si="335"/>
        <v>0</v>
      </c>
      <c r="AG707" s="4">
        <f t="shared" si="336"/>
        <v>0</v>
      </c>
      <c r="AH707" s="4">
        <f t="shared" si="351"/>
        <v>0</v>
      </c>
      <c r="AI707" s="4">
        <f t="shared" si="337"/>
        <v>0</v>
      </c>
      <c r="AJ707" s="4">
        <f t="shared" si="338"/>
        <v>0</v>
      </c>
      <c r="AK707" s="4">
        <f t="shared" si="339"/>
        <v>0</v>
      </c>
      <c r="AL707" s="4">
        <f t="shared" si="340"/>
        <v>0</v>
      </c>
      <c r="AM707" s="4">
        <f t="shared" si="341"/>
        <v>0</v>
      </c>
      <c r="AN707" s="4">
        <f t="shared" si="342"/>
        <v>0</v>
      </c>
      <c r="AO707" s="4">
        <f t="shared" si="343"/>
        <v>0</v>
      </c>
      <c r="AP707" s="4">
        <v>0</v>
      </c>
      <c r="AQ707" s="4">
        <v>0</v>
      </c>
      <c r="AR707" s="4">
        <f t="shared" si="344"/>
        <v>0</v>
      </c>
      <c r="AS707" s="4">
        <f t="shared" si="352"/>
        <v>0</v>
      </c>
      <c r="AT707" s="4">
        <v>0</v>
      </c>
      <c r="AU707" s="4">
        <f t="shared" si="353"/>
        <v>0</v>
      </c>
      <c r="AV707" s="18">
        <f t="shared" si="354"/>
        <v>0</v>
      </c>
      <c r="AW707" s="105"/>
      <c r="AX707" s="103"/>
      <c r="AY707" s="107">
        <f t="shared" si="345"/>
        <v>0</v>
      </c>
      <c r="AZ707" s="7"/>
      <c r="BA707" s="7"/>
      <c r="BB707" s="7"/>
      <c r="BC707" s="7"/>
      <c r="BD707" s="7"/>
      <c r="BE707" s="7"/>
      <c r="BF707" s="7"/>
    </row>
    <row r="708" spans="1:58" x14ac:dyDescent="0.25">
      <c r="A708" s="22" t="s">
        <v>2195</v>
      </c>
      <c r="B708" s="23">
        <v>69</v>
      </c>
      <c r="C708" s="22" t="s">
        <v>2258</v>
      </c>
      <c r="D708" s="48">
        <v>690780648</v>
      </c>
      <c r="E708" s="22" t="s">
        <v>2259</v>
      </c>
      <c r="F708" s="22" t="s">
        <v>1529</v>
      </c>
      <c r="I708" s="1" t="s">
        <v>204</v>
      </c>
      <c r="J708" s="33">
        <v>0</v>
      </c>
      <c r="K708" s="33">
        <f t="shared" si="346"/>
        <v>0</v>
      </c>
      <c r="L708" s="33">
        <v>0</v>
      </c>
      <c r="M708" s="33">
        <f t="shared" si="347"/>
        <v>0</v>
      </c>
      <c r="N708" s="32">
        <v>1</v>
      </c>
      <c r="O708" s="43"/>
      <c r="P708" s="33" t="str">
        <f t="shared" si="323"/>
        <v/>
      </c>
      <c r="Q708" s="36">
        <f t="shared" si="324"/>
        <v>0</v>
      </c>
      <c r="R708" s="6">
        <f t="shared" si="325"/>
        <v>0</v>
      </c>
      <c r="S708" s="6">
        <f t="shared" si="326"/>
        <v>0</v>
      </c>
      <c r="T708" s="6">
        <f t="shared" si="348"/>
        <v>0</v>
      </c>
      <c r="U708" s="6">
        <f t="shared" si="327"/>
        <v>0</v>
      </c>
      <c r="V708" s="6">
        <f t="shared" si="328"/>
        <v>0</v>
      </c>
      <c r="W708" s="6">
        <f t="shared" si="329"/>
        <v>0</v>
      </c>
      <c r="X708" s="6">
        <f t="shared" si="330"/>
        <v>0</v>
      </c>
      <c r="Y708" s="6">
        <f t="shared" si="349"/>
        <v>0</v>
      </c>
      <c r="Z708" s="6">
        <f t="shared" si="331"/>
        <v>0</v>
      </c>
      <c r="AA708" s="4">
        <f t="shared" si="332"/>
        <v>0</v>
      </c>
      <c r="AB708" s="44">
        <f t="shared" si="333"/>
        <v>0</v>
      </c>
      <c r="AC708" s="6">
        <f t="shared" si="334"/>
        <v>0</v>
      </c>
      <c r="AD708" s="4">
        <f t="shared" si="350"/>
        <v>0</v>
      </c>
      <c r="AF708" s="4">
        <f t="shared" si="335"/>
        <v>0</v>
      </c>
      <c r="AG708" s="4">
        <f t="shared" si="336"/>
        <v>0</v>
      </c>
      <c r="AH708" s="4">
        <f t="shared" si="351"/>
        <v>0</v>
      </c>
      <c r="AI708" s="4">
        <f t="shared" si="337"/>
        <v>0</v>
      </c>
      <c r="AJ708" s="4">
        <f t="shared" si="338"/>
        <v>0</v>
      </c>
      <c r="AK708" s="4">
        <f t="shared" si="339"/>
        <v>0</v>
      </c>
      <c r="AL708" s="4">
        <f t="shared" si="340"/>
        <v>0</v>
      </c>
      <c r="AM708" s="4">
        <f t="shared" si="341"/>
        <v>0</v>
      </c>
      <c r="AN708" s="4">
        <f t="shared" si="342"/>
        <v>0</v>
      </c>
      <c r="AO708" s="4">
        <f t="shared" si="343"/>
        <v>0</v>
      </c>
      <c r="AP708" s="4">
        <v>0</v>
      </c>
      <c r="AQ708" s="4">
        <v>0</v>
      </c>
      <c r="AR708" s="4">
        <f t="shared" si="344"/>
        <v>0</v>
      </c>
      <c r="AS708" s="4">
        <f t="shared" si="352"/>
        <v>0</v>
      </c>
      <c r="AT708" s="4">
        <v>0</v>
      </c>
      <c r="AU708" s="4">
        <f t="shared" si="353"/>
        <v>0</v>
      </c>
      <c r="AV708" s="18">
        <f t="shared" si="354"/>
        <v>0</v>
      </c>
      <c r="AW708" s="105"/>
      <c r="AX708" s="103"/>
      <c r="AY708" s="107">
        <f t="shared" si="345"/>
        <v>0</v>
      </c>
      <c r="AZ708" s="7"/>
      <c r="BA708" s="7"/>
      <c r="BB708" s="7"/>
      <c r="BC708" s="7"/>
      <c r="BD708" s="7"/>
      <c r="BE708" s="7"/>
      <c r="BF708" s="7"/>
    </row>
    <row r="709" spans="1:58" x14ac:dyDescent="0.25">
      <c r="A709" s="22" t="s">
        <v>2195</v>
      </c>
      <c r="B709" s="23">
        <v>69</v>
      </c>
      <c r="C709" s="22" t="s">
        <v>2260</v>
      </c>
      <c r="D709" s="48">
        <v>690780655</v>
      </c>
      <c r="E709" s="22" t="s">
        <v>2261</v>
      </c>
      <c r="F709" s="22" t="s">
        <v>1529</v>
      </c>
      <c r="I709" s="1" t="s">
        <v>208</v>
      </c>
      <c r="J709" s="33">
        <v>0</v>
      </c>
      <c r="K709" s="33">
        <f t="shared" si="346"/>
        <v>0</v>
      </c>
      <c r="L709" s="33">
        <v>0</v>
      </c>
      <c r="M709" s="33">
        <f t="shared" si="347"/>
        <v>0</v>
      </c>
      <c r="N709" s="32">
        <v>1</v>
      </c>
      <c r="O709" s="43"/>
      <c r="P709" s="33" t="str">
        <f t="shared" si="323"/>
        <v/>
      </c>
      <c r="Q709" s="36">
        <f t="shared" si="324"/>
        <v>0</v>
      </c>
      <c r="R709" s="6">
        <f t="shared" si="325"/>
        <v>0</v>
      </c>
      <c r="S709" s="6">
        <f t="shared" si="326"/>
        <v>0</v>
      </c>
      <c r="T709" s="6">
        <f t="shared" si="348"/>
        <v>0</v>
      </c>
      <c r="U709" s="6">
        <f t="shared" si="327"/>
        <v>0</v>
      </c>
      <c r="V709" s="6">
        <f t="shared" si="328"/>
        <v>0</v>
      </c>
      <c r="W709" s="6">
        <f t="shared" si="329"/>
        <v>0</v>
      </c>
      <c r="X709" s="6">
        <f t="shared" si="330"/>
        <v>0</v>
      </c>
      <c r="Y709" s="6">
        <f t="shared" si="349"/>
        <v>0</v>
      </c>
      <c r="Z709" s="6">
        <f t="shared" si="331"/>
        <v>0</v>
      </c>
      <c r="AA709" s="4">
        <f t="shared" si="332"/>
        <v>0</v>
      </c>
      <c r="AB709" s="44">
        <f t="shared" si="333"/>
        <v>0</v>
      </c>
      <c r="AC709" s="6">
        <f t="shared" si="334"/>
        <v>0</v>
      </c>
      <c r="AD709" s="4">
        <f t="shared" si="350"/>
        <v>0</v>
      </c>
      <c r="AF709" s="4">
        <f t="shared" si="335"/>
        <v>0</v>
      </c>
      <c r="AG709" s="4">
        <f t="shared" si="336"/>
        <v>0</v>
      </c>
      <c r="AH709" s="4">
        <f t="shared" si="351"/>
        <v>0</v>
      </c>
      <c r="AI709" s="4">
        <f t="shared" si="337"/>
        <v>0</v>
      </c>
      <c r="AJ709" s="4">
        <f t="shared" si="338"/>
        <v>0</v>
      </c>
      <c r="AK709" s="4">
        <f t="shared" si="339"/>
        <v>0</v>
      </c>
      <c r="AL709" s="4">
        <f t="shared" si="340"/>
        <v>0</v>
      </c>
      <c r="AM709" s="4">
        <f t="shared" si="341"/>
        <v>0</v>
      </c>
      <c r="AN709" s="4">
        <f t="shared" si="342"/>
        <v>0</v>
      </c>
      <c r="AO709" s="4">
        <f t="shared" si="343"/>
        <v>0</v>
      </c>
      <c r="AP709" s="4">
        <v>0</v>
      </c>
      <c r="AQ709" s="4">
        <v>0</v>
      </c>
      <c r="AR709" s="4">
        <f t="shared" si="344"/>
        <v>0</v>
      </c>
      <c r="AS709" s="4">
        <f t="shared" si="352"/>
        <v>0</v>
      </c>
      <c r="AT709" s="4">
        <v>0</v>
      </c>
      <c r="AU709" s="4">
        <f t="shared" si="353"/>
        <v>0</v>
      </c>
      <c r="AV709" s="18">
        <f t="shared" si="354"/>
        <v>0</v>
      </c>
      <c r="AW709" s="105"/>
      <c r="AX709" s="103"/>
      <c r="AY709" s="107">
        <f t="shared" si="345"/>
        <v>0</v>
      </c>
      <c r="AZ709" s="7"/>
      <c r="BA709" s="7"/>
      <c r="BB709" s="7"/>
      <c r="BC709" s="7"/>
      <c r="BD709" s="7"/>
      <c r="BE709" s="7"/>
      <c r="BF709" s="7"/>
    </row>
    <row r="710" spans="1:58" x14ac:dyDescent="0.25">
      <c r="A710" s="22" t="s">
        <v>2195</v>
      </c>
      <c r="B710" s="23">
        <v>69</v>
      </c>
      <c r="C710" s="22" t="s">
        <v>2262</v>
      </c>
      <c r="D710" s="48">
        <v>690782834</v>
      </c>
      <c r="E710" s="22" t="s">
        <v>2263</v>
      </c>
      <c r="F710" s="22" t="s">
        <v>1529</v>
      </c>
      <c r="I710" s="1" t="s">
        <v>207</v>
      </c>
      <c r="J710" s="33">
        <v>0</v>
      </c>
      <c r="K710" s="33">
        <f t="shared" si="346"/>
        <v>0</v>
      </c>
      <c r="L710" s="33">
        <v>0</v>
      </c>
      <c r="M710" s="33">
        <f t="shared" si="347"/>
        <v>0</v>
      </c>
      <c r="N710" s="32">
        <v>1</v>
      </c>
      <c r="O710" s="43"/>
      <c r="P710" s="33" t="str">
        <f t="shared" ref="P710:P738" si="355">IFERROR(IF(AND(O710="SMUR seul",sorties_SMUR&lt;3000),"Faible activité",IF(AND(O710="SU Seul",Passages_SU_exDG&lt;12000),"Faible activité",IF(AND(O710="SU SMUR",(Passages_SU_exDG+sorties_SMUR*7)&lt;(12000*2)),"Faible activité",""))),"")</f>
        <v/>
      </c>
      <c r="Q710" s="36">
        <f t="shared" ref="Q710:Q738" si="356">IF(Passages_SU_exDG&gt;0,MAX(1,(58.6+0.01*Passages_SU_exDG)/168),0)</f>
        <v>0</v>
      </c>
      <c r="R710" s="6">
        <f t="shared" ref="R710:R738" si="357">IF(AND(Passages_SU_exDG&gt;0,sorties_SMUR&gt;0),MAX(2,(127.8+0.0107*Passages_SU_exDG+0.06997*sorties_SMUR)/168),0)</f>
        <v>0</v>
      </c>
      <c r="S710" s="6">
        <f t="shared" ref="S710:S738" si="358">IF(AND(sorties_SMUR&gt;0,Passages_SU_exDG=0),MAX(1,1+(ROUNDUP((sorties_SMUR-1749)/750,0)*1/3)),0)</f>
        <v>0</v>
      </c>
      <c r="T710" s="6">
        <f t="shared" si="348"/>
        <v>0</v>
      </c>
      <c r="U710" s="6">
        <f t="shared" ref="U710:U738" si="359">IF(O710="SU seul",Q710,IF(O710="SU SMUR",R710,S710))</f>
        <v>0</v>
      </c>
      <c r="V710" s="6">
        <f t="shared" ref="V710:V738" si="360">IF(Passages_SU_exDG&gt;0,MAX(1,(0.0225*Passages_SU_exDG)/168),0)</f>
        <v>0</v>
      </c>
      <c r="W710" s="6">
        <f t="shared" ref="W710:W738" si="361">IF(AND(Passages_SU_exDG&gt;0,sorties_SMUR&gt;0),MAX(2,(73.3+0.019*Passages_SU_exDG+0.125*sorties_SMUR)/168),0)</f>
        <v>0</v>
      </c>
      <c r="X710" s="6">
        <f t="shared" ref="X710:X738" si="362">IF(AND(sorties_SMUR&gt;0,Passages_SU_exDG=0),MAX(1,1+(ROUNDUP((sorties_SMUR-1749)/750,0)*1/3)),0)</f>
        <v>0</v>
      </c>
      <c r="Y710" s="6">
        <f t="shared" si="349"/>
        <v>0</v>
      </c>
      <c r="Z710" s="6">
        <f t="shared" ref="Z710:Z738" si="363">IF(O710="SU seul",V710,IF(O710="SU SMUR",W710,X710))</f>
        <v>0</v>
      </c>
      <c r="AA710" s="4">
        <f t="shared" ref="AA710:AA738" si="364">IF(sorties_SMUR&gt;0,MAX(1,1+(ROUNDUP((sorties_SMUR-1749)/750,0)*1/3)),0)</f>
        <v>0</v>
      </c>
      <c r="AB710" s="44">
        <f t="shared" ref="AB710:AB738" si="365">IF(sorties_SMUR&gt;0,ROUNDUP(AA710,0),0)</f>
        <v>0</v>
      </c>
      <c r="AC710" s="6">
        <f t="shared" ref="AC710:AC738" si="366">IF(sorties_SMUR&gt;0,Conducteurs_SMUR*0.125,0)</f>
        <v>0</v>
      </c>
      <c r="AD710" s="4">
        <f t="shared" si="350"/>
        <v>0</v>
      </c>
      <c r="AF710" s="4">
        <f t="shared" ref="AF710:AF738" si="367">IF(AND(P710="Faible activité",Passages_SU_exDG=0),Med_exDG*(660000-710000),0)</f>
        <v>0</v>
      </c>
      <c r="AG710" s="4">
        <f t="shared" ref="AG710:AG738" si="368">IF(AND(P710="Faible activité",Passages_SU_exDG&gt;0,sorties_SMUR&gt;0),Med_exDG*(660000-710000),0)</f>
        <v>0</v>
      </c>
      <c r="AH710" s="4">
        <f t="shared" si="351"/>
        <v>0</v>
      </c>
      <c r="AI710" s="4">
        <f t="shared" ref="AI710:AI738" si="369">+T710*$AI$3+AH710</f>
        <v>0</v>
      </c>
      <c r="AJ710" s="4">
        <f t="shared" ref="AJ710:AJ738" si="370">+Y710*$AJ$3</f>
        <v>0</v>
      </c>
      <c r="AK710" s="4">
        <f t="shared" ref="AK710:AK738" si="371">+AA710*$AK$3</f>
        <v>0</v>
      </c>
      <c r="AL710" s="4">
        <f t="shared" ref="AL710:AL738" si="372">+AB710*$AL$3</f>
        <v>0</v>
      </c>
      <c r="AM710" s="4">
        <f t="shared" ref="AM710:AM738" si="373">+AC710*$AM$3</f>
        <v>0</v>
      </c>
      <c r="AN710" s="4">
        <f t="shared" ref="AN710:AN738" si="374">+L710*$AN$3</f>
        <v>0</v>
      </c>
      <c r="AO710" s="4">
        <f t="shared" ref="AO710:AO738" si="375">IF(AB710&gt;=2,sorties_SMUR*$AO$3,0)</f>
        <v>0</v>
      </c>
      <c r="AP710" s="4">
        <v>0</v>
      </c>
      <c r="AQ710" s="4">
        <v>0</v>
      </c>
      <c r="AR710" s="4">
        <f t="shared" ref="AR710:AR738" si="376">IF((AD710+AE710)&gt;0,sorties_SMUR*$AR$3,0)</f>
        <v>0</v>
      </c>
      <c r="AS710" s="4">
        <f t="shared" si="352"/>
        <v>0</v>
      </c>
      <c r="AT710" s="4">
        <v>0</v>
      </c>
      <c r="AU710" s="4">
        <f t="shared" si="353"/>
        <v>0</v>
      </c>
      <c r="AV710" s="18">
        <f t="shared" si="354"/>
        <v>0</v>
      </c>
      <c r="AW710" s="105"/>
      <c r="AX710" s="103"/>
      <c r="AY710" s="107">
        <f t="shared" ref="AY710:AY738" si="377">+AU710+AW710</f>
        <v>0</v>
      </c>
      <c r="AZ710" s="7"/>
      <c r="BA710" s="7"/>
      <c r="BB710" s="7"/>
      <c r="BC710" s="7"/>
      <c r="BD710" s="7"/>
      <c r="BE710" s="7"/>
      <c r="BF710" s="7"/>
    </row>
    <row r="711" spans="1:58" x14ac:dyDescent="0.25">
      <c r="A711" s="22" t="s">
        <v>2195</v>
      </c>
      <c r="B711" s="23">
        <v>69</v>
      </c>
      <c r="C711" s="22" t="s">
        <v>2264</v>
      </c>
      <c r="D711" s="48">
        <v>690783154</v>
      </c>
      <c r="E711" s="22" t="s">
        <v>1242</v>
      </c>
      <c r="F711" s="22" t="s">
        <v>1504</v>
      </c>
      <c r="I711" s="1" t="s">
        <v>202</v>
      </c>
      <c r="J711" s="33">
        <v>109670</v>
      </c>
      <c r="K711" s="33">
        <f t="shared" ref="K711:K738" si="378">0.751000093980656*J711</f>
        <v>82362.180306858543</v>
      </c>
      <c r="L711" s="33">
        <v>8386</v>
      </c>
      <c r="M711" s="33">
        <f t="shared" ref="M711:M738" si="379">IF(OR(J711&gt;0,L711&gt;0),1,0)</f>
        <v>1</v>
      </c>
      <c r="N711" s="32">
        <v>0</v>
      </c>
      <c r="O711" s="33" t="s">
        <v>11</v>
      </c>
      <c r="P711" s="33" t="str">
        <f t="shared" si="355"/>
        <v/>
      </c>
      <c r="Q711" s="36">
        <f t="shared" si="356"/>
        <v>6.8767857142857141</v>
      </c>
      <c r="R711" s="6">
        <f t="shared" si="357"/>
        <v>11.238317976190476</v>
      </c>
      <c r="S711" s="6">
        <f t="shared" si="358"/>
        <v>0</v>
      </c>
      <c r="T711" s="6">
        <f t="shared" ref="T711:T738" si="380">IF(O711="SU seul",0,IF(O711="SMUR seul",S711,R711-Q711))</f>
        <v>4.3615322619047623</v>
      </c>
      <c r="U711" s="6">
        <f t="shared" si="359"/>
        <v>11.238317976190476</v>
      </c>
      <c r="V711" s="6">
        <f t="shared" si="360"/>
        <v>14.687946428571427</v>
      </c>
      <c r="W711" s="6">
        <f t="shared" si="361"/>
        <v>19.079047619047621</v>
      </c>
      <c r="X711" s="6">
        <f t="shared" si="362"/>
        <v>0</v>
      </c>
      <c r="Y711" s="6">
        <f t="shared" ref="Y711:Y738" si="381">IF(O711="SU seul",0,IF(O711="SMUR seul",X711,W711-V711))</f>
        <v>4.3911011904761938</v>
      </c>
      <c r="Z711" s="6">
        <f t="shared" si="363"/>
        <v>19.079047619047621</v>
      </c>
      <c r="AA711" s="4">
        <f t="shared" si="364"/>
        <v>4</v>
      </c>
      <c r="AB711" s="44">
        <f t="shared" si="365"/>
        <v>4</v>
      </c>
      <c r="AC711" s="6">
        <f t="shared" si="366"/>
        <v>0.5</v>
      </c>
      <c r="AD711" s="4">
        <f t="shared" ref="AD711:AD738" si="382">IF(AB711&gt;2,1,0)</f>
        <v>1</v>
      </c>
      <c r="AF711" s="4">
        <f t="shared" si="367"/>
        <v>0</v>
      </c>
      <c r="AG711" s="4">
        <f t="shared" si="368"/>
        <v>0</v>
      </c>
      <c r="AH711" s="4">
        <f t="shared" ref="AH711:AH738" si="383">AF711+IF(K711&lt;9000,AG711/2,AG711)</f>
        <v>0</v>
      </c>
      <c r="AI711" s="4">
        <f t="shared" si="369"/>
        <v>3096687.9059523814</v>
      </c>
      <c r="AJ711" s="4">
        <f t="shared" si="370"/>
        <v>1302599.9690892869</v>
      </c>
      <c r="AK711" s="4">
        <f t="shared" si="371"/>
        <v>1095398.3999999999</v>
      </c>
      <c r="AL711" s="4">
        <f t="shared" si="372"/>
        <v>168000</v>
      </c>
      <c r="AM711" s="4">
        <f t="shared" si="373"/>
        <v>35878.1</v>
      </c>
      <c r="AN711" s="4">
        <f t="shared" si="374"/>
        <v>99107.272727272735</v>
      </c>
      <c r="AO711" s="4">
        <f t="shared" si="375"/>
        <v>584001.03999999992</v>
      </c>
      <c r="AP711" s="4">
        <v>0</v>
      </c>
      <c r="AQ711" s="4">
        <v>0</v>
      </c>
      <c r="AR711" s="4">
        <f t="shared" si="376"/>
        <v>1034643.7457493497</v>
      </c>
      <c r="AS711" s="4">
        <f t="shared" ref="AS711:AS738" si="384">SUM(AI711:AR711)</f>
        <v>7416316.4335182896</v>
      </c>
      <c r="AT711" s="4">
        <v>0</v>
      </c>
      <c r="AU711" s="4">
        <f t="shared" ref="AU711:AU738" si="385">+AS711*(1+AT711)</f>
        <v>7416316.4335182896</v>
      </c>
      <c r="AV711" s="18">
        <f t="shared" ref="AV711:AV738" si="386">IF(AU711&gt;0,1,0)</f>
        <v>1</v>
      </c>
      <c r="AW711" s="105"/>
      <c r="AX711" s="103"/>
      <c r="AY711" s="107">
        <f t="shared" si="377"/>
        <v>7416316.4335182896</v>
      </c>
      <c r="AZ711" s="7"/>
      <c r="BA711" s="7"/>
      <c r="BB711" s="7"/>
      <c r="BC711" s="7"/>
      <c r="BD711" s="7"/>
      <c r="BE711" s="7"/>
      <c r="BF711" s="7"/>
    </row>
    <row r="712" spans="1:58" x14ac:dyDescent="0.25">
      <c r="A712" s="22" t="s">
        <v>2195</v>
      </c>
      <c r="B712" s="23">
        <v>69</v>
      </c>
      <c r="C712" s="22" t="s">
        <v>2265</v>
      </c>
      <c r="D712" s="48">
        <v>690784137</v>
      </c>
      <c r="E712" s="22" t="s">
        <v>1242</v>
      </c>
      <c r="F712" s="22" t="s">
        <v>1504</v>
      </c>
      <c r="I712" s="1" t="s">
        <v>202</v>
      </c>
      <c r="J712" s="33">
        <v>33436</v>
      </c>
      <c r="K712" s="33">
        <f t="shared" si="378"/>
        <v>25110.439142337214</v>
      </c>
      <c r="L712" s="33">
        <v>3984</v>
      </c>
      <c r="M712" s="33">
        <f t="shared" si="379"/>
        <v>1</v>
      </c>
      <c r="N712" s="32">
        <v>0</v>
      </c>
      <c r="O712" s="33" t="s">
        <v>11</v>
      </c>
      <c r="P712" s="33" t="str">
        <f t="shared" si="355"/>
        <v/>
      </c>
      <c r="Q712" s="36">
        <f t="shared" si="356"/>
        <v>2.3390476190476193</v>
      </c>
      <c r="R712" s="6">
        <f t="shared" si="357"/>
        <v>4.5495576190476195</v>
      </c>
      <c r="S712" s="6">
        <f t="shared" si="358"/>
        <v>0</v>
      </c>
      <c r="T712" s="6">
        <f t="shared" si="380"/>
        <v>2.2105100000000002</v>
      </c>
      <c r="U712" s="6">
        <f t="shared" si="359"/>
        <v>4.5495576190476195</v>
      </c>
      <c r="V712" s="6">
        <f t="shared" si="360"/>
        <v>4.4780357142857143</v>
      </c>
      <c r="W712" s="6">
        <f t="shared" si="361"/>
        <v>7.1820476190476183</v>
      </c>
      <c r="X712" s="6">
        <f t="shared" si="362"/>
        <v>0</v>
      </c>
      <c r="Y712" s="6">
        <f t="shared" si="381"/>
        <v>2.704011904761904</v>
      </c>
      <c r="Z712" s="6">
        <f t="shared" si="363"/>
        <v>7.1820476190476183</v>
      </c>
      <c r="AA712" s="4">
        <f t="shared" si="364"/>
        <v>2</v>
      </c>
      <c r="AB712" s="44">
        <f t="shared" si="365"/>
        <v>2</v>
      </c>
      <c r="AC712" s="6">
        <f t="shared" si="366"/>
        <v>0.25</v>
      </c>
      <c r="AD712" s="4">
        <f t="shared" si="382"/>
        <v>0</v>
      </c>
      <c r="AE712" s="4">
        <v>1</v>
      </c>
      <c r="AF712" s="4">
        <f t="shared" si="367"/>
        <v>0</v>
      </c>
      <c r="AG712" s="4">
        <f t="shared" si="368"/>
        <v>0</v>
      </c>
      <c r="AH712" s="4">
        <f t="shared" si="383"/>
        <v>0</v>
      </c>
      <c r="AI712" s="4">
        <f t="shared" si="369"/>
        <v>1569462.1</v>
      </c>
      <c r="AJ712" s="4">
        <f t="shared" si="370"/>
        <v>802132.69309285702</v>
      </c>
      <c r="AK712" s="4">
        <f t="shared" si="371"/>
        <v>547699.19999999995</v>
      </c>
      <c r="AL712" s="4">
        <f t="shared" si="372"/>
        <v>84000</v>
      </c>
      <c r="AM712" s="4">
        <f t="shared" si="373"/>
        <v>17939.05</v>
      </c>
      <c r="AN712" s="4">
        <f t="shared" si="374"/>
        <v>47083.636363636368</v>
      </c>
      <c r="AO712" s="4">
        <f t="shared" si="375"/>
        <v>277445.75999999995</v>
      </c>
      <c r="AP712" s="4">
        <v>0</v>
      </c>
      <c r="AQ712" s="4">
        <v>0</v>
      </c>
      <c r="AR712" s="4">
        <f t="shared" si="376"/>
        <v>491535.97460832447</v>
      </c>
      <c r="AS712" s="4">
        <f t="shared" si="384"/>
        <v>3837298.4140648176</v>
      </c>
      <c r="AT712" s="4">
        <v>0</v>
      </c>
      <c r="AU712" s="4">
        <f t="shared" si="385"/>
        <v>3837298.4140648176</v>
      </c>
      <c r="AV712" s="18">
        <f t="shared" si="386"/>
        <v>1</v>
      </c>
      <c r="AW712" s="105"/>
      <c r="AX712" s="103"/>
      <c r="AY712" s="107">
        <f t="shared" si="377"/>
        <v>3837298.4140648176</v>
      </c>
      <c r="AZ712" s="7"/>
      <c r="BA712" s="7"/>
      <c r="BB712" s="7"/>
      <c r="BC712" s="7"/>
      <c r="BD712" s="7"/>
      <c r="BE712" s="7"/>
      <c r="BF712" s="7"/>
    </row>
    <row r="713" spans="1:58" x14ac:dyDescent="0.25">
      <c r="A713" s="22" t="s">
        <v>2195</v>
      </c>
      <c r="B713" s="23">
        <v>69</v>
      </c>
      <c r="C713" s="22" t="s">
        <v>2266</v>
      </c>
      <c r="D713" s="48">
        <v>690784152</v>
      </c>
      <c r="E713" s="22" t="s">
        <v>1242</v>
      </c>
      <c r="F713" s="22" t="s">
        <v>1504</v>
      </c>
      <c r="I713" s="1" t="s">
        <v>202</v>
      </c>
      <c r="J713" s="33">
        <v>25925</v>
      </c>
      <c r="K713" s="33">
        <f t="shared" si="378"/>
        <v>19469.677436448506</v>
      </c>
      <c r="L713" s="33">
        <v>1398</v>
      </c>
      <c r="M713" s="33">
        <f t="shared" si="379"/>
        <v>1</v>
      </c>
      <c r="N713" s="32">
        <v>0</v>
      </c>
      <c r="O713" s="33" t="s">
        <v>11</v>
      </c>
      <c r="P713" s="33" t="str">
        <f t="shared" si="355"/>
        <v/>
      </c>
      <c r="Q713" s="36">
        <f t="shared" si="356"/>
        <v>1.8919642857142858</v>
      </c>
      <c r="R713" s="6">
        <f t="shared" si="357"/>
        <v>2.994140238095238</v>
      </c>
      <c r="S713" s="6">
        <f t="shared" si="358"/>
        <v>0</v>
      </c>
      <c r="T713" s="6">
        <f t="shared" si="380"/>
        <v>1.1021759523809522</v>
      </c>
      <c r="U713" s="6">
        <f t="shared" si="359"/>
        <v>2.994140238095238</v>
      </c>
      <c r="V713" s="6">
        <f t="shared" si="360"/>
        <v>3.4720982142857144</v>
      </c>
      <c r="W713" s="6">
        <f t="shared" si="361"/>
        <v>4.4084821428571432</v>
      </c>
      <c r="X713" s="6">
        <f t="shared" si="362"/>
        <v>0</v>
      </c>
      <c r="Y713" s="6">
        <f t="shared" si="381"/>
        <v>0.93638392857142883</v>
      </c>
      <c r="Z713" s="6">
        <f t="shared" si="363"/>
        <v>4.4084821428571432</v>
      </c>
      <c r="AA713" s="4">
        <f t="shared" si="364"/>
        <v>1</v>
      </c>
      <c r="AB713" s="44">
        <f t="shared" si="365"/>
        <v>1</v>
      </c>
      <c r="AC713" s="6">
        <f t="shared" si="366"/>
        <v>0.125</v>
      </c>
      <c r="AD713" s="4">
        <f t="shared" si="382"/>
        <v>0</v>
      </c>
      <c r="AF713" s="4">
        <f t="shared" si="367"/>
        <v>0</v>
      </c>
      <c r="AG713" s="4">
        <f t="shared" si="368"/>
        <v>0</v>
      </c>
      <c r="AH713" s="4">
        <f t="shared" si="383"/>
        <v>0</v>
      </c>
      <c r="AI713" s="4">
        <f t="shared" si="369"/>
        <v>782544.92619047605</v>
      </c>
      <c r="AJ713" s="4">
        <f t="shared" si="370"/>
        <v>277773.98504464293</v>
      </c>
      <c r="AK713" s="4">
        <f t="shared" si="371"/>
        <v>273849.59999999998</v>
      </c>
      <c r="AL713" s="4">
        <f t="shared" si="372"/>
        <v>42000</v>
      </c>
      <c r="AM713" s="4">
        <f t="shared" si="373"/>
        <v>8969.5249999999996</v>
      </c>
      <c r="AN713" s="4">
        <f t="shared" si="374"/>
        <v>16521.818181818184</v>
      </c>
      <c r="AO713" s="4">
        <f t="shared" si="375"/>
        <v>0</v>
      </c>
      <c r="AP713" s="4">
        <v>0</v>
      </c>
      <c r="AQ713" s="4">
        <v>0</v>
      </c>
      <c r="AR713" s="4">
        <f t="shared" si="376"/>
        <v>0</v>
      </c>
      <c r="AS713" s="4">
        <f t="shared" si="384"/>
        <v>1401659.8544169369</v>
      </c>
      <c r="AT713" s="4">
        <v>0</v>
      </c>
      <c r="AU713" s="4">
        <f t="shared" si="385"/>
        <v>1401659.8544169369</v>
      </c>
      <c r="AV713" s="18">
        <f t="shared" si="386"/>
        <v>1</v>
      </c>
      <c r="AW713" s="105"/>
      <c r="AX713" s="103"/>
      <c r="AY713" s="107">
        <f t="shared" si="377"/>
        <v>1401659.8544169369</v>
      </c>
      <c r="AZ713" s="7"/>
      <c r="BA713" s="7"/>
      <c r="BB713" s="7"/>
      <c r="BC713" s="7"/>
      <c r="BD713" s="7"/>
      <c r="BE713" s="7"/>
      <c r="BF713" s="7"/>
    </row>
    <row r="714" spans="1:58" x14ac:dyDescent="0.25">
      <c r="A714" s="22" t="s">
        <v>2195</v>
      </c>
      <c r="B714" s="23">
        <v>69</v>
      </c>
      <c r="C714" s="22" t="s">
        <v>2267</v>
      </c>
      <c r="D714" s="25" t="s">
        <v>2268</v>
      </c>
      <c r="E714" s="25" t="s">
        <v>1242</v>
      </c>
      <c r="F714" s="22">
        <v>0</v>
      </c>
      <c r="I714" s="1" t="s">
        <v>1242</v>
      </c>
      <c r="J714" s="33">
        <v>0</v>
      </c>
      <c r="K714" s="33">
        <f t="shared" si="378"/>
        <v>0</v>
      </c>
      <c r="L714" s="33">
        <v>1729</v>
      </c>
      <c r="M714" s="33">
        <f t="shared" si="379"/>
        <v>1</v>
      </c>
      <c r="N714" s="32">
        <v>0</v>
      </c>
      <c r="O714" s="33" t="s">
        <v>10</v>
      </c>
      <c r="P714" s="33" t="str">
        <f t="shared" si="355"/>
        <v>Faible activité</v>
      </c>
      <c r="Q714" s="36">
        <f t="shared" si="356"/>
        <v>0</v>
      </c>
      <c r="R714" s="6">
        <f t="shared" si="357"/>
        <v>0</v>
      </c>
      <c r="S714" s="6">
        <f t="shared" si="358"/>
        <v>1</v>
      </c>
      <c r="T714" s="6">
        <f t="shared" si="380"/>
        <v>1</v>
      </c>
      <c r="U714" s="6">
        <f t="shared" si="359"/>
        <v>1</v>
      </c>
      <c r="V714" s="6">
        <f t="shared" si="360"/>
        <v>0</v>
      </c>
      <c r="W714" s="6">
        <f t="shared" si="361"/>
        <v>0</v>
      </c>
      <c r="X714" s="6">
        <f t="shared" si="362"/>
        <v>1</v>
      </c>
      <c r="Y714" s="6">
        <f t="shared" si="381"/>
        <v>1</v>
      </c>
      <c r="Z714" s="6">
        <f t="shared" si="363"/>
        <v>1</v>
      </c>
      <c r="AA714" s="4">
        <f t="shared" si="364"/>
        <v>1</v>
      </c>
      <c r="AB714" s="44">
        <f t="shared" si="365"/>
        <v>1</v>
      </c>
      <c r="AC714" s="6">
        <f t="shared" si="366"/>
        <v>0.125</v>
      </c>
      <c r="AD714" s="4">
        <f t="shared" si="382"/>
        <v>0</v>
      </c>
      <c r="AF714" s="4">
        <f t="shared" si="367"/>
        <v>-50000</v>
      </c>
      <c r="AG714" s="4">
        <f t="shared" si="368"/>
        <v>0</v>
      </c>
      <c r="AH714" s="4">
        <f t="shared" si="383"/>
        <v>-50000</v>
      </c>
      <c r="AI714" s="4">
        <f t="shared" si="369"/>
        <v>660000</v>
      </c>
      <c r="AJ714" s="4">
        <f t="shared" si="370"/>
        <v>296645.40000000002</v>
      </c>
      <c r="AK714" s="4">
        <f t="shared" si="371"/>
        <v>273849.59999999998</v>
      </c>
      <c r="AL714" s="4">
        <f t="shared" si="372"/>
        <v>42000</v>
      </c>
      <c r="AM714" s="4">
        <f t="shared" si="373"/>
        <v>8969.5249999999996</v>
      </c>
      <c r="AN714" s="4">
        <f t="shared" si="374"/>
        <v>20433.636363636364</v>
      </c>
      <c r="AO714" s="4">
        <f t="shared" si="375"/>
        <v>0</v>
      </c>
      <c r="AP714" s="4">
        <v>-972000</v>
      </c>
      <c r="AQ714" s="4" t="s">
        <v>2335</v>
      </c>
      <c r="AR714" s="4">
        <f t="shared" si="376"/>
        <v>0</v>
      </c>
      <c r="AS714" s="4">
        <f t="shared" si="384"/>
        <v>329898.16136363638</v>
      </c>
      <c r="AT714" s="4">
        <v>0</v>
      </c>
      <c r="AU714" s="4">
        <f t="shared" si="385"/>
        <v>329898.16136363638</v>
      </c>
      <c r="AV714" s="18">
        <f t="shared" si="386"/>
        <v>1</v>
      </c>
      <c r="AW714" s="105"/>
      <c r="AX714" s="103"/>
      <c r="AY714" s="107">
        <f t="shared" si="377"/>
        <v>329898.16136363638</v>
      </c>
      <c r="AZ714" s="7"/>
      <c r="BA714" s="7"/>
      <c r="BB714" s="7"/>
      <c r="BC714" s="7"/>
      <c r="BD714" s="7"/>
      <c r="BE714" s="7"/>
      <c r="BF714" s="7"/>
    </row>
    <row r="715" spans="1:58" x14ac:dyDescent="0.25">
      <c r="A715" s="22" t="s">
        <v>2195</v>
      </c>
      <c r="B715" s="23">
        <v>69</v>
      </c>
      <c r="C715" s="22" t="s">
        <v>2269</v>
      </c>
      <c r="D715" s="48">
        <v>690805361</v>
      </c>
      <c r="E715" s="22" t="s">
        <v>2270</v>
      </c>
      <c r="F715" s="22" t="s">
        <v>1559</v>
      </c>
      <c r="I715" s="1" t="s">
        <v>199</v>
      </c>
      <c r="J715" s="33">
        <v>36673</v>
      </c>
      <c r="K715" s="33">
        <f t="shared" si="378"/>
        <v>27541.426446552599</v>
      </c>
      <c r="L715" s="33">
        <v>0</v>
      </c>
      <c r="M715" s="33">
        <f t="shared" si="379"/>
        <v>1</v>
      </c>
      <c r="N715" s="32">
        <v>0</v>
      </c>
      <c r="O715" s="33" t="s">
        <v>16</v>
      </c>
      <c r="P715" s="33" t="str">
        <f t="shared" si="355"/>
        <v/>
      </c>
      <c r="Q715" s="36">
        <f t="shared" si="356"/>
        <v>2.5317261904761907</v>
      </c>
      <c r="R715" s="6">
        <f t="shared" si="357"/>
        <v>0</v>
      </c>
      <c r="S715" s="6">
        <f t="shared" si="358"/>
        <v>0</v>
      </c>
      <c r="T715" s="6">
        <f t="shared" si="380"/>
        <v>0</v>
      </c>
      <c r="U715" s="6">
        <f t="shared" si="359"/>
        <v>2.5317261904761907</v>
      </c>
      <c r="V715" s="6">
        <f t="shared" si="360"/>
        <v>4.9115624999999996</v>
      </c>
      <c r="W715" s="6">
        <f t="shared" si="361"/>
        <v>0</v>
      </c>
      <c r="X715" s="6">
        <f t="shared" si="362"/>
        <v>0</v>
      </c>
      <c r="Y715" s="6">
        <f t="shared" si="381"/>
        <v>0</v>
      </c>
      <c r="Z715" s="6">
        <f t="shared" si="363"/>
        <v>4.9115624999999996</v>
      </c>
      <c r="AA715" s="4">
        <f t="shared" si="364"/>
        <v>0</v>
      </c>
      <c r="AB715" s="44">
        <f t="shared" si="365"/>
        <v>0</v>
      </c>
      <c r="AC715" s="6">
        <f t="shared" si="366"/>
        <v>0</v>
      </c>
      <c r="AD715" s="4">
        <f t="shared" si="382"/>
        <v>0</v>
      </c>
      <c r="AF715" s="4">
        <f t="shared" si="367"/>
        <v>0</v>
      </c>
      <c r="AG715" s="4">
        <f t="shared" si="368"/>
        <v>0</v>
      </c>
      <c r="AH715" s="4">
        <f t="shared" si="383"/>
        <v>0</v>
      </c>
      <c r="AI715" s="4">
        <f t="shared" si="369"/>
        <v>0</v>
      </c>
      <c r="AJ715" s="4">
        <f t="shared" si="370"/>
        <v>0</v>
      </c>
      <c r="AK715" s="4">
        <f t="shared" si="371"/>
        <v>0</v>
      </c>
      <c r="AL715" s="4">
        <f t="shared" si="372"/>
        <v>0</v>
      </c>
      <c r="AM715" s="4">
        <f t="shared" si="373"/>
        <v>0</v>
      </c>
      <c r="AN715" s="4">
        <f t="shared" si="374"/>
        <v>0</v>
      </c>
      <c r="AO715" s="4">
        <f t="shared" si="375"/>
        <v>0</v>
      </c>
      <c r="AP715" s="4">
        <v>0</v>
      </c>
      <c r="AQ715" s="4">
        <v>0</v>
      </c>
      <c r="AR715" s="4">
        <f t="shared" si="376"/>
        <v>0</v>
      </c>
      <c r="AS715" s="4">
        <f t="shared" si="384"/>
        <v>0</v>
      </c>
      <c r="AT715" s="4">
        <v>0</v>
      </c>
      <c r="AU715" s="4">
        <f t="shared" si="385"/>
        <v>0</v>
      </c>
      <c r="AV715" s="18">
        <f t="shared" si="386"/>
        <v>0</v>
      </c>
      <c r="AW715" s="105"/>
      <c r="AX715" s="103"/>
      <c r="AY715" s="107">
        <f t="shared" si="377"/>
        <v>0</v>
      </c>
      <c r="AZ715" s="7"/>
      <c r="BA715" s="7"/>
      <c r="BB715" s="7"/>
      <c r="BC715" s="7"/>
      <c r="BD715" s="7"/>
      <c r="BE715" s="7"/>
      <c r="BF715" s="7"/>
    </row>
    <row r="716" spans="1:58" x14ac:dyDescent="0.25">
      <c r="A716" s="22" t="s">
        <v>2195</v>
      </c>
      <c r="B716" s="23">
        <v>69</v>
      </c>
      <c r="C716" s="22" t="s">
        <v>2271</v>
      </c>
      <c r="D716" s="48">
        <v>690807367</v>
      </c>
      <c r="E716" s="22" t="s">
        <v>2272</v>
      </c>
      <c r="F716" s="22" t="s">
        <v>1529</v>
      </c>
      <c r="I716" s="1" t="s">
        <v>206</v>
      </c>
      <c r="J716" s="33">
        <v>0</v>
      </c>
      <c r="K716" s="33">
        <f t="shared" si="378"/>
        <v>0</v>
      </c>
      <c r="L716" s="33">
        <v>0</v>
      </c>
      <c r="M716" s="33">
        <f t="shared" si="379"/>
        <v>0</v>
      </c>
      <c r="N716" s="32">
        <v>1</v>
      </c>
      <c r="O716" s="43"/>
      <c r="P716" s="33" t="str">
        <f t="shared" si="355"/>
        <v/>
      </c>
      <c r="Q716" s="36">
        <f t="shared" si="356"/>
        <v>0</v>
      </c>
      <c r="R716" s="6">
        <f t="shared" si="357"/>
        <v>0</v>
      </c>
      <c r="S716" s="6">
        <f t="shared" si="358"/>
        <v>0</v>
      </c>
      <c r="T716" s="6">
        <f t="shared" si="380"/>
        <v>0</v>
      </c>
      <c r="U716" s="6">
        <f t="shared" si="359"/>
        <v>0</v>
      </c>
      <c r="V716" s="6">
        <f t="shared" si="360"/>
        <v>0</v>
      </c>
      <c r="W716" s="6">
        <f t="shared" si="361"/>
        <v>0</v>
      </c>
      <c r="X716" s="6">
        <f t="shared" si="362"/>
        <v>0</v>
      </c>
      <c r="Y716" s="6">
        <f t="shared" si="381"/>
        <v>0</v>
      </c>
      <c r="Z716" s="6">
        <f t="shared" si="363"/>
        <v>0</v>
      </c>
      <c r="AA716" s="4">
        <f t="shared" si="364"/>
        <v>0</v>
      </c>
      <c r="AB716" s="44">
        <f t="shared" si="365"/>
        <v>0</v>
      </c>
      <c r="AC716" s="6">
        <f t="shared" si="366"/>
        <v>0</v>
      </c>
      <c r="AD716" s="4">
        <f t="shared" si="382"/>
        <v>0</v>
      </c>
      <c r="AF716" s="4">
        <f t="shared" si="367"/>
        <v>0</v>
      </c>
      <c r="AG716" s="4">
        <f t="shared" si="368"/>
        <v>0</v>
      </c>
      <c r="AH716" s="4">
        <f t="shared" si="383"/>
        <v>0</v>
      </c>
      <c r="AI716" s="4">
        <f t="shared" si="369"/>
        <v>0</v>
      </c>
      <c r="AJ716" s="4">
        <f t="shared" si="370"/>
        <v>0</v>
      </c>
      <c r="AK716" s="4">
        <f t="shared" si="371"/>
        <v>0</v>
      </c>
      <c r="AL716" s="4">
        <f t="shared" si="372"/>
        <v>0</v>
      </c>
      <c r="AM716" s="4">
        <f t="shared" si="373"/>
        <v>0</v>
      </c>
      <c r="AN716" s="4">
        <f t="shared" si="374"/>
        <v>0</v>
      </c>
      <c r="AO716" s="4">
        <f t="shared" si="375"/>
        <v>0</v>
      </c>
      <c r="AP716" s="4">
        <v>0</v>
      </c>
      <c r="AQ716" s="4">
        <v>0</v>
      </c>
      <c r="AR716" s="4">
        <f t="shared" si="376"/>
        <v>0</v>
      </c>
      <c r="AS716" s="4">
        <f t="shared" si="384"/>
        <v>0</v>
      </c>
      <c r="AT716" s="4">
        <v>0</v>
      </c>
      <c r="AU716" s="4">
        <f t="shared" si="385"/>
        <v>0</v>
      </c>
      <c r="AV716" s="18">
        <f t="shared" si="386"/>
        <v>0</v>
      </c>
      <c r="AW716" s="105"/>
      <c r="AX716" s="103"/>
      <c r="AY716" s="107">
        <f t="shared" si="377"/>
        <v>0</v>
      </c>
      <c r="AZ716" s="7"/>
      <c r="BA716" s="7"/>
      <c r="BB716" s="7"/>
      <c r="BC716" s="7"/>
      <c r="BD716" s="7"/>
      <c r="BE716" s="7"/>
      <c r="BF716" s="7"/>
    </row>
    <row r="717" spans="1:58" x14ac:dyDescent="0.25">
      <c r="A717" s="22" t="s">
        <v>2195</v>
      </c>
      <c r="B717" s="23">
        <v>73</v>
      </c>
      <c r="C717" s="22" t="s">
        <v>2273</v>
      </c>
      <c r="D717" s="48">
        <v>730000031</v>
      </c>
      <c r="E717" s="22" t="s">
        <v>1269</v>
      </c>
      <c r="F717" s="22" t="s">
        <v>1504</v>
      </c>
      <c r="I717" s="1" t="s">
        <v>184</v>
      </c>
      <c r="J717" s="33">
        <v>53714</v>
      </c>
      <c r="K717" s="33">
        <f t="shared" si="378"/>
        <v>40339.219048076957</v>
      </c>
      <c r="L717" s="33">
        <v>2979</v>
      </c>
      <c r="M717" s="33">
        <f t="shared" si="379"/>
        <v>1</v>
      </c>
      <c r="N717" s="32">
        <v>0</v>
      </c>
      <c r="O717" s="33" t="s">
        <v>11</v>
      </c>
      <c r="P717" s="33" t="str">
        <f t="shared" si="355"/>
        <v/>
      </c>
      <c r="Q717" s="36">
        <f t="shared" si="356"/>
        <v>3.5460714285714285</v>
      </c>
      <c r="R717" s="6">
        <f t="shared" si="357"/>
        <v>5.4225025595238092</v>
      </c>
      <c r="S717" s="6">
        <f t="shared" si="358"/>
        <v>0</v>
      </c>
      <c r="T717" s="6">
        <f t="shared" si="380"/>
        <v>1.8764311309523807</v>
      </c>
      <c r="U717" s="6">
        <f t="shared" si="359"/>
        <v>5.4225025595238092</v>
      </c>
      <c r="V717" s="6">
        <f t="shared" si="360"/>
        <v>7.1938392857142857</v>
      </c>
      <c r="W717" s="6">
        <f t="shared" si="361"/>
        <v>8.7276249999999997</v>
      </c>
      <c r="X717" s="6">
        <f t="shared" si="362"/>
        <v>0</v>
      </c>
      <c r="Y717" s="6">
        <f t="shared" si="381"/>
        <v>1.5337857142857141</v>
      </c>
      <c r="Z717" s="6">
        <f t="shared" si="363"/>
        <v>8.7276249999999997</v>
      </c>
      <c r="AA717" s="4">
        <f t="shared" si="364"/>
        <v>1.6666666666666665</v>
      </c>
      <c r="AB717" s="44">
        <f t="shared" si="365"/>
        <v>2</v>
      </c>
      <c r="AC717" s="6">
        <f t="shared" si="366"/>
        <v>0.20833333333333331</v>
      </c>
      <c r="AD717" s="4">
        <f t="shared" si="382"/>
        <v>0</v>
      </c>
      <c r="AF717" s="4">
        <f t="shared" si="367"/>
        <v>0</v>
      </c>
      <c r="AG717" s="4">
        <f t="shared" si="368"/>
        <v>0</v>
      </c>
      <c r="AH717" s="4">
        <f t="shared" si="383"/>
        <v>0</v>
      </c>
      <c r="AI717" s="4">
        <f t="shared" si="369"/>
        <v>1332266.1029761904</v>
      </c>
      <c r="AJ717" s="4">
        <f t="shared" si="370"/>
        <v>454990.4767285714</v>
      </c>
      <c r="AK717" s="4">
        <f t="shared" si="371"/>
        <v>456415.99999999994</v>
      </c>
      <c r="AL717" s="4">
        <f t="shared" si="372"/>
        <v>84000</v>
      </c>
      <c r="AM717" s="4">
        <f t="shared" si="373"/>
        <v>14949.208333333332</v>
      </c>
      <c r="AN717" s="4">
        <f t="shared" si="374"/>
        <v>35206.36363636364</v>
      </c>
      <c r="AO717" s="4">
        <f t="shared" si="375"/>
        <v>207457.55999999997</v>
      </c>
      <c r="AP717" s="4">
        <v>0</v>
      </c>
      <c r="AQ717" s="4">
        <v>0</v>
      </c>
      <c r="AR717" s="4">
        <f t="shared" si="376"/>
        <v>0</v>
      </c>
      <c r="AS717" s="4">
        <f t="shared" si="384"/>
        <v>2585285.7116744588</v>
      </c>
      <c r="AT717" s="4">
        <v>0</v>
      </c>
      <c r="AU717" s="4">
        <f t="shared" si="385"/>
        <v>2585285.7116744588</v>
      </c>
      <c r="AV717" s="18">
        <f t="shared" si="386"/>
        <v>1</v>
      </c>
      <c r="AW717" s="105"/>
      <c r="AX717" s="103"/>
      <c r="AY717" s="107">
        <f t="shared" si="377"/>
        <v>2585285.7116744588</v>
      </c>
      <c r="AZ717" s="7"/>
      <c r="BA717" s="7"/>
      <c r="BB717" s="7"/>
      <c r="BC717" s="7"/>
      <c r="BD717" s="7"/>
      <c r="BE717" s="7"/>
      <c r="BF717" s="7"/>
    </row>
    <row r="718" spans="1:58" x14ac:dyDescent="0.25">
      <c r="A718" s="22" t="s">
        <v>2195</v>
      </c>
      <c r="B718" s="23">
        <v>73</v>
      </c>
      <c r="C718" s="22" t="s">
        <v>2274</v>
      </c>
      <c r="D718" s="48">
        <v>730000049</v>
      </c>
      <c r="E718" s="22" t="s">
        <v>1271</v>
      </c>
      <c r="F718" s="22" t="s">
        <v>1504</v>
      </c>
      <c r="I718" s="1" t="s">
        <v>183</v>
      </c>
      <c r="J718" s="33">
        <v>12025</v>
      </c>
      <c r="K718" s="33">
        <f t="shared" si="378"/>
        <v>9030.7761301173887</v>
      </c>
      <c r="L718" s="33">
        <v>301</v>
      </c>
      <c r="M718" s="33">
        <f t="shared" si="379"/>
        <v>1</v>
      </c>
      <c r="N718" s="32">
        <v>0</v>
      </c>
      <c r="O718" s="33" t="s">
        <v>11</v>
      </c>
      <c r="P718" s="33" t="str">
        <f t="shared" si="355"/>
        <v>Faible activité</v>
      </c>
      <c r="Q718" s="36">
        <f t="shared" si="356"/>
        <v>1.0645833333333332</v>
      </c>
      <c r="R718" s="6">
        <f t="shared" si="357"/>
        <v>2</v>
      </c>
      <c r="S718" s="6">
        <f t="shared" si="358"/>
        <v>0</v>
      </c>
      <c r="T718" s="6">
        <f t="shared" si="380"/>
        <v>0.93541666666666679</v>
      </c>
      <c r="U718" s="6">
        <f t="shared" si="359"/>
        <v>2</v>
      </c>
      <c r="V718" s="6">
        <f t="shared" si="360"/>
        <v>1.6104910714285714</v>
      </c>
      <c r="W718" s="6">
        <f t="shared" si="361"/>
        <v>2.0202380952380952</v>
      </c>
      <c r="X718" s="6">
        <f t="shared" si="362"/>
        <v>0</v>
      </c>
      <c r="Y718" s="6">
        <f t="shared" si="381"/>
        <v>0.40974702380952377</v>
      </c>
      <c r="Z718" s="6">
        <f t="shared" si="363"/>
        <v>2.0202380952380952</v>
      </c>
      <c r="AA718" s="4">
        <f t="shared" si="364"/>
        <v>1</v>
      </c>
      <c r="AB718" s="44">
        <f t="shared" si="365"/>
        <v>1</v>
      </c>
      <c r="AC718" s="6">
        <f t="shared" si="366"/>
        <v>0.125</v>
      </c>
      <c r="AD718" s="4">
        <f t="shared" si="382"/>
        <v>0</v>
      </c>
      <c r="AF718" s="4">
        <f t="shared" si="367"/>
        <v>0</v>
      </c>
      <c r="AG718" s="4">
        <f t="shared" si="368"/>
        <v>-100000</v>
      </c>
      <c r="AH718" s="4">
        <f t="shared" si="383"/>
        <v>-100000</v>
      </c>
      <c r="AI718" s="4">
        <f t="shared" si="369"/>
        <v>564145.83333333337</v>
      </c>
      <c r="AJ718" s="4">
        <f t="shared" si="370"/>
        <v>121549.56977678571</v>
      </c>
      <c r="AK718" s="4">
        <f t="shared" si="371"/>
        <v>273849.59999999998</v>
      </c>
      <c r="AL718" s="4">
        <f t="shared" si="372"/>
        <v>42000</v>
      </c>
      <c r="AM718" s="4">
        <f t="shared" si="373"/>
        <v>8969.5249999999996</v>
      </c>
      <c r="AN718" s="4">
        <f t="shared" si="374"/>
        <v>3557.2727272727275</v>
      </c>
      <c r="AO718" s="4">
        <f t="shared" si="375"/>
        <v>0</v>
      </c>
      <c r="AP718" s="4">
        <v>0</v>
      </c>
      <c r="AQ718" s="4">
        <v>0</v>
      </c>
      <c r="AR718" s="4">
        <f t="shared" si="376"/>
        <v>0</v>
      </c>
      <c r="AS718" s="4">
        <f t="shared" si="384"/>
        <v>1014071.8008373918</v>
      </c>
      <c r="AT718" s="4">
        <v>0</v>
      </c>
      <c r="AU718" s="4">
        <f t="shared" si="385"/>
        <v>1014071.8008373918</v>
      </c>
      <c r="AV718" s="18">
        <f t="shared" si="386"/>
        <v>1</v>
      </c>
      <c r="AW718" s="105"/>
      <c r="AX718" s="103"/>
      <c r="AY718" s="107">
        <f t="shared" si="377"/>
        <v>1014071.8008373918</v>
      </c>
      <c r="AZ718" s="7"/>
      <c r="BA718" s="7"/>
      <c r="BB718" s="7"/>
      <c r="BC718" s="7"/>
      <c r="BD718" s="7"/>
      <c r="BE718" s="7"/>
      <c r="BF718" s="7"/>
    </row>
    <row r="719" spans="1:58" x14ac:dyDescent="0.25">
      <c r="A719" s="22" t="s">
        <v>2195</v>
      </c>
      <c r="B719" s="23">
        <v>73</v>
      </c>
      <c r="C719" s="22" t="s">
        <v>2275</v>
      </c>
      <c r="D719" s="48">
        <v>730000080</v>
      </c>
      <c r="E719" s="22" t="s">
        <v>1273</v>
      </c>
      <c r="F719" s="22" t="s">
        <v>1504</v>
      </c>
      <c r="I719" s="1" t="s">
        <v>181</v>
      </c>
      <c r="J719" s="33">
        <v>14214</v>
      </c>
      <c r="K719" s="33">
        <f t="shared" si="378"/>
        <v>10674.715335841045</v>
      </c>
      <c r="L719" s="33">
        <v>357</v>
      </c>
      <c r="M719" s="33">
        <f t="shared" si="379"/>
        <v>1</v>
      </c>
      <c r="N719" s="32">
        <v>0</v>
      </c>
      <c r="O719" s="33" t="s">
        <v>11</v>
      </c>
      <c r="P719" s="33" t="str">
        <f t="shared" si="355"/>
        <v>Faible activité</v>
      </c>
      <c r="Q719" s="36">
        <f t="shared" si="356"/>
        <v>1.1948809523809525</v>
      </c>
      <c r="R719" s="6">
        <f t="shared" si="357"/>
        <v>2</v>
      </c>
      <c r="S719" s="6">
        <f t="shared" si="358"/>
        <v>0</v>
      </c>
      <c r="T719" s="6">
        <f t="shared" si="380"/>
        <v>0.80511904761904751</v>
      </c>
      <c r="U719" s="6">
        <f t="shared" si="359"/>
        <v>2</v>
      </c>
      <c r="V719" s="6">
        <f t="shared" si="360"/>
        <v>1.9036607142857143</v>
      </c>
      <c r="W719" s="6">
        <f t="shared" si="361"/>
        <v>2.3094702380952379</v>
      </c>
      <c r="X719" s="6">
        <f t="shared" si="362"/>
        <v>0</v>
      </c>
      <c r="Y719" s="6">
        <f t="shared" si="381"/>
        <v>0.40580952380952362</v>
      </c>
      <c r="Z719" s="6">
        <f t="shared" si="363"/>
        <v>2.3094702380952379</v>
      </c>
      <c r="AA719" s="4">
        <f t="shared" si="364"/>
        <v>1</v>
      </c>
      <c r="AB719" s="44">
        <f t="shared" si="365"/>
        <v>1</v>
      </c>
      <c r="AC719" s="6">
        <f t="shared" si="366"/>
        <v>0.125</v>
      </c>
      <c r="AD719" s="4">
        <f t="shared" si="382"/>
        <v>0</v>
      </c>
      <c r="AF719" s="4">
        <f t="shared" si="367"/>
        <v>0</v>
      </c>
      <c r="AG719" s="4">
        <f t="shared" si="368"/>
        <v>-100000</v>
      </c>
      <c r="AH719" s="4">
        <f t="shared" si="383"/>
        <v>-100000</v>
      </c>
      <c r="AI719" s="4">
        <f t="shared" si="369"/>
        <v>471634.52380952379</v>
      </c>
      <c r="AJ719" s="4">
        <f t="shared" si="370"/>
        <v>120381.52851428567</v>
      </c>
      <c r="AK719" s="4">
        <f t="shared" si="371"/>
        <v>273849.59999999998</v>
      </c>
      <c r="AL719" s="4">
        <f t="shared" si="372"/>
        <v>42000</v>
      </c>
      <c r="AM719" s="4">
        <f t="shared" si="373"/>
        <v>8969.5249999999996</v>
      </c>
      <c r="AN719" s="4">
        <f t="shared" si="374"/>
        <v>4219.090909090909</v>
      </c>
      <c r="AO719" s="4">
        <f t="shared" si="375"/>
        <v>0</v>
      </c>
      <c r="AP719" s="4">
        <v>0</v>
      </c>
      <c r="AQ719" s="4">
        <v>0</v>
      </c>
      <c r="AR719" s="4">
        <f t="shared" si="376"/>
        <v>0</v>
      </c>
      <c r="AS719" s="4">
        <f t="shared" si="384"/>
        <v>921054.26823290042</v>
      </c>
      <c r="AT719" s="4">
        <v>0</v>
      </c>
      <c r="AU719" s="4">
        <f t="shared" si="385"/>
        <v>921054.26823290042</v>
      </c>
      <c r="AV719" s="18">
        <f t="shared" si="386"/>
        <v>1</v>
      </c>
      <c r="AW719" s="105"/>
      <c r="AX719" s="103"/>
      <c r="AY719" s="107">
        <f t="shared" si="377"/>
        <v>921054.26823290042</v>
      </c>
      <c r="AZ719" s="7"/>
      <c r="BA719" s="7"/>
      <c r="BB719" s="7"/>
      <c r="BC719" s="7"/>
      <c r="BD719" s="7"/>
      <c r="BE719" s="7"/>
      <c r="BF719" s="7"/>
    </row>
    <row r="720" spans="1:58" x14ac:dyDescent="0.25">
      <c r="A720" s="22" t="s">
        <v>2195</v>
      </c>
      <c r="B720" s="23">
        <v>73</v>
      </c>
      <c r="C720" s="22" t="s">
        <v>2276</v>
      </c>
      <c r="D720" s="48">
        <v>730000098</v>
      </c>
      <c r="E720" s="22" t="s">
        <v>1275</v>
      </c>
      <c r="F720" s="22" t="s">
        <v>1504</v>
      </c>
      <c r="I720" s="1" t="s">
        <v>180</v>
      </c>
      <c r="J720" s="33">
        <v>15455</v>
      </c>
      <c r="K720" s="33">
        <f t="shared" si="378"/>
        <v>11606.706452471039</v>
      </c>
      <c r="L720" s="33">
        <v>1126</v>
      </c>
      <c r="M720" s="33">
        <f t="shared" si="379"/>
        <v>1</v>
      </c>
      <c r="N720" s="32">
        <v>0</v>
      </c>
      <c r="O720" s="33" t="s">
        <v>11</v>
      </c>
      <c r="P720" s="33" t="str">
        <f t="shared" si="355"/>
        <v>Faible activité</v>
      </c>
      <c r="Q720" s="36">
        <f t="shared" si="356"/>
        <v>1.26875</v>
      </c>
      <c r="R720" s="6">
        <f t="shared" si="357"/>
        <v>2.2140161904761904</v>
      </c>
      <c r="S720" s="6">
        <f t="shared" si="358"/>
        <v>0</v>
      </c>
      <c r="T720" s="6">
        <f t="shared" si="380"/>
        <v>0.94526619047619032</v>
      </c>
      <c r="U720" s="6">
        <f t="shared" si="359"/>
        <v>2.2140161904761904</v>
      </c>
      <c r="V720" s="6">
        <f t="shared" si="360"/>
        <v>2.0698660714285717</v>
      </c>
      <c r="W720" s="6">
        <f t="shared" si="361"/>
        <v>3.0219940476190477</v>
      </c>
      <c r="X720" s="6">
        <f t="shared" si="362"/>
        <v>0</v>
      </c>
      <c r="Y720" s="6">
        <f t="shared" si="381"/>
        <v>0.95212797619047596</v>
      </c>
      <c r="Z720" s="6">
        <f t="shared" si="363"/>
        <v>3.0219940476190477</v>
      </c>
      <c r="AA720" s="4">
        <f t="shared" si="364"/>
        <v>1</v>
      </c>
      <c r="AB720" s="44">
        <f t="shared" si="365"/>
        <v>1</v>
      </c>
      <c r="AC720" s="6">
        <f t="shared" si="366"/>
        <v>0.125</v>
      </c>
      <c r="AD720" s="4">
        <f t="shared" si="382"/>
        <v>0</v>
      </c>
      <c r="AF720" s="4">
        <f t="shared" si="367"/>
        <v>0</v>
      </c>
      <c r="AG720" s="4">
        <f t="shared" si="368"/>
        <v>-110700.80952380951</v>
      </c>
      <c r="AH720" s="4">
        <f t="shared" si="383"/>
        <v>-110700.80952380951</v>
      </c>
      <c r="AI720" s="4">
        <f t="shared" si="369"/>
        <v>560438.1857142857</v>
      </c>
      <c r="AJ720" s="4">
        <f t="shared" si="370"/>
        <v>282444.38434821425</v>
      </c>
      <c r="AK720" s="4">
        <f t="shared" si="371"/>
        <v>273849.59999999998</v>
      </c>
      <c r="AL720" s="4">
        <f t="shared" si="372"/>
        <v>42000</v>
      </c>
      <c r="AM720" s="4">
        <f t="shared" si="373"/>
        <v>8969.5249999999996</v>
      </c>
      <c r="AN720" s="4">
        <f t="shared" si="374"/>
        <v>13307.272727272728</v>
      </c>
      <c r="AO720" s="4">
        <f t="shared" si="375"/>
        <v>0</v>
      </c>
      <c r="AP720" s="4">
        <v>0</v>
      </c>
      <c r="AQ720" s="4">
        <v>0</v>
      </c>
      <c r="AR720" s="4">
        <f t="shared" si="376"/>
        <v>0</v>
      </c>
      <c r="AS720" s="4">
        <f t="shared" si="384"/>
        <v>1181008.9677897727</v>
      </c>
      <c r="AT720" s="4">
        <v>0</v>
      </c>
      <c r="AU720" s="4">
        <f t="shared" si="385"/>
        <v>1181008.9677897727</v>
      </c>
      <c r="AV720" s="18">
        <f t="shared" si="386"/>
        <v>1</v>
      </c>
      <c r="AW720" s="105"/>
      <c r="AX720" s="103"/>
      <c r="AY720" s="107">
        <f t="shared" si="377"/>
        <v>1181008.9677897727</v>
      </c>
      <c r="AZ720" s="7"/>
      <c r="BA720" s="7"/>
      <c r="BB720" s="7"/>
      <c r="BC720" s="7"/>
      <c r="BD720" s="7"/>
      <c r="BE720" s="7"/>
      <c r="BF720" s="7"/>
    </row>
    <row r="721" spans="1:58" x14ac:dyDescent="0.25">
      <c r="A721" s="22" t="s">
        <v>2195</v>
      </c>
      <c r="B721" s="23">
        <v>73</v>
      </c>
      <c r="C721" s="22" t="s">
        <v>2277</v>
      </c>
      <c r="D721" s="48">
        <v>730000247</v>
      </c>
      <c r="E721" s="22" t="s">
        <v>1277</v>
      </c>
      <c r="F721" s="22" t="s">
        <v>1504</v>
      </c>
      <c r="I721" s="1" t="s">
        <v>179</v>
      </c>
      <c r="J721" s="33">
        <v>13426</v>
      </c>
      <c r="K721" s="33">
        <f t="shared" si="378"/>
        <v>10082.927261784287</v>
      </c>
      <c r="L721" s="33">
        <v>176</v>
      </c>
      <c r="M721" s="33">
        <f t="shared" si="379"/>
        <v>1</v>
      </c>
      <c r="N721" s="32">
        <v>0</v>
      </c>
      <c r="O721" s="33" t="s">
        <v>11</v>
      </c>
      <c r="P721" s="33" t="str">
        <f t="shared" si="355"/>
        <v>Faible activité</v>
      </c>
      <c r="Q721" s="36">
        <f t="shared" si="356"/>
        <v>1.1479761904761905</v>
      </c>
      <c r="R721" s="6">
        <f t="shared" si="357"/>
        <v>2</v>
      </c>
      <c r="S721" s="6">
        <f t="shared" si="358"/>
        <v>0</v>
      </c>
      <c r="T721" s="6">
        <f t="shared" si="380"/>
        <v>0.85202380952380952</v>
      </c>
      <c r="U721" s="6">
        <f t="shared" si="359"/>
        <v>2</v>
      </c>
      <c r="V721" s="6">
        <f t="shared" si="360"/>
        <v>1.798125</v>
      </c>
      <c r="W721" s="6">
        <f t="shared" si="361"/>
        <v>2.0856785714285713</v>
      </c>
      <c r="X721" s="6">
        <f t="shared" si="362"/>
        <v>0</v>
      </c>
      <c r="Y721" s="6">
        <f t="shared" si="381"/>
        <v>0.2875535714285713</v>
      </c>
      <c r="Z721" s="6">
        <f t="shared" si="363"/>
        <v>2.0856785714285713</v>
      </c>
      <c r="AA721" s="4">
        <f t="shared" si="364"/>
        <v>1</v>
      </c>
      <c r="AB721" s="44">
        <f t="shared" si="365"/>
        <v>1</v>
      </c>
      <c r="AC721" s="6">
        <f t="shared" si="366"/>
        <v>0.125</v>
      </c>
      <c r="AD721" s="4">
        <f t="shared" si="382"/>
        <v>0</v>
      </c>
      <c r="AF721" s="4">
        <f t="shared" si="367"/>
        <v>0</v>
      </c>
      <c r="AG721" s="4">
        <f t="shared" si="368"/>
        <v>-100000</v>
      </c>
      <c r="AH721" s="4">
        <f t="shared" si="383"/>
        <v>-100000</v>
      </c>
      <c r="AI721" s="4">
        <f t="shared" si="369"/>
        <v>504936.90476190473</v>
      </c>
      <c r="AJ721" s="4">
        <f t="shared" si="370"/>
        <v>85301.444217857104</v>
      </c>
      <c r="AK721" s="4">
        <f t="shared" si="371"/>
        <v>273849.59999999998</v>
      </c>
      <c r="AL721" s="4">
        <f t="shared" si="372"/>
        <v>42000</v>
      </c>
      <c r="AM721" s="4">
        <f t="shared" si="373"/>
        <v>8969.5249999999996</v>
      </c>
      <c r="AN721" s="4">
        <f t="shared" si="374"/>
        <v>2080</v>
      </c>
      <c r="AO721" s="4">
        <f t="shared" si="375"/>
        <v>0</v>
      </c>
      <c r="AP721" s="4">
        <v>0</v>
      </c>
      <c r="AQ721" s="4">
        <v>0</v>
      </c>
      <c r="AR721" s="4">
        <f t="shared" si="376"/>
        <v>0</v>
      </c>
      <c r="AS721" s="4">
        <f t="shared" si="384"/>
        <v>917137.47397976182</v>
      </c>
      <c r="AT721" s="4">
        <v>0</v>
      </c>
      <c r="AU721" s="4">
        <f t="shared" si="385"/>
        <v>917137.47397976182</v>
      </c>
      <c r="AV721" s="18">
        <f t="shared" si="386"/>
        <v>1</v>
      </c>
      <c r="AW721" s="105"/>
      <c r="AX721" s="103"/>
      <c r="AY721" s="107">
        <f t="shared" si="377"/>
        <v>917137.47397976182</v>
      </c>
      <c r="AZ721" s="7"/>
      <c r="BA721" s="7"/>
      <c r="BB721" s="7"/>
      <c r="BC721" s="7"/>
      <c r="BD721" s="7"/>
      <c r="BE721" s="7"/>
      <c r="BF721" s="7"/>
    </row>
    <row r="722" spans="1:58" x14ac:dyDescent="0.25">
      <c r="A722" s="22" t="s">
        <v>2195</v>
      </c>
      <c r="B722" s="23">
        <v>73</v>
      </c>
      <c r="C722" s="22" t="s">
        <v>2278</v>
      </c>
      <c r="D722" s="25" t="s">
        <v>2279</v>
      </c>
      <c r="E722" s="25">
        <v>730002839</v>
      </c>
      <c r="F722" s="22">
        <v>0</v>
      </c>
      <c r="I722" s="1">
        <v>730002839</v>
      </c>
      <c r="J722" s="33">
        <v>0</v>
      </c>
      <c r="K722" s="33">
        <f t="shared" si="378"/>
        <v>0</v>
      </c>
      <c r="L722" s="33">
        <v>615</v>
      </c>
      <c r="M722" s="33">
        <f t="shared" si="379"/>
        <v>1</v>
      </c>
      <c r="N722" s="32">
        <v>0</v>
      </c>
      <c r="O722" s="33" t="s">
        <v>10</v>
      </c>
      <c r="P722" s="33" t="str">
        <f t="shared" si="355"/>
        <v>Faible activité</v>
      </c>
      <c r="Q722" s="36">
        <f t="shared" si="356"/>
        <v>0</v>
      </c>
      <c r="R722" s="6">
        <f t="shared" si="357"/>
        <v>0</v>
      </c>
      <c r="S722" s="6">
        <f t="shared" si="358"/>
        <v>1</v>
      </c>
      <c r="T722" s="6">
        <f t="shared" si="380"/>
        <v>1</v>
      </c>
      <c r="U722" s="6">
        <f t="shared" si="359"/>
        <v>1</v>
      </c>
      <c r="V722" s="6">
        <f t="shared" si="360"/>
        <v>0</v>
      </c>
      <c r="W722" s="6">
        <f t="shared" si="361"/>
        <v>0</v>
      </c>
      <c r="X722" s="6">
        <f t="shared" si="362"/>
        <v>1</v>
      </c>
      <c r="Y722" s="6">
        <f t="shared" si="381"/>
        <v>1</v>
      </c>
      <c r="Z722" s="6">
        <f t="shared" si="363"/>
        <v>1</v>
      </c>
      <c r="AA722" s="4">
        <f t="shared" si="364"/>
        <v>1</v>
      </c>
      <c r="AB722" s="44">
        <f t="shared" si="365"/>
        <v>1</v>
      </c>
      <c r="AC722" s="6">
        <f t="shared" si="366"/>
        <v>0.125</v>
      </c>
      <c r="AD722" s="4">
        <f t="shared" si="382"/>
        <v>0</v>
      </c>
      <c r="AF722" s="4">
        <f t="shared" si="367"/>
        <v>-50000</v>
      </c>
      <c r="AG722" s="4">
        <f t="shared" si="368"/>
        <v>0</v>
      </c>
      <c r="AH722" s="4">
        <f t="shared" si="383"/>
        <v>-50000</v>
      </c>
      <c r="AI722" s="4">
        <f t="shared" si="369"/>
        <v>660000</v>
      </c>
      <c r="AJ722" s="4">
        <f t="shared" si="370"/>
        <v>296645.40000000002</v>
      </c>
      <c r="AK722" s="4">
        <f t="shared" si="371"/>
        <v>273849.59999999998</v>
      </c>
      <c r="AL722" s="4">
        <f t="shared" si="372"/>
        <v>42000</v>
      </c>
      <c r="AM722" s="4">
        <f t="shared" si="373"/>
        <v>8969.5249999999996</v>
      </c>
      <c r="AN722" s="4">
        <f t="shared" si="374"/>
        <v>7268.181818181818</v>
      </c>
      <c r="AO722" s="4">
        <f t="shared" si="375"/>
        <v>0</v>
      </c>
      <c r="AP722" s="4">
        <v>-1105831</v>
      </c>
      <c r="AQ722" s="4" t="s">
        <v>2336</v>
      </c>
      <c r="AR722" s="4">
        <f t="shared" si="376"/>
        <v>0</v>
      </c>
      <c r="AS722" s="4">
        <f t="shared" si="384"/>
        <v>182901.70681818179</v>
      </c>
      <c r="AT722" s="4">
        <v>0</v>
      </c>
      <c r="AU722" s="4">
        <f t="shared" si="385"/>
        <v>182901.70681818179</v>
      </c>
      <c r="AV722" s="18">
        <f t="shared" si="386"/>
        <v>1</v>
      </c>
      <c r="AW722" s="105"/>
      <c r="AX722" s="103"/>
      <c r="AY722" s="107">
        <f t="shared" si="377"/>
        <v>182901.70681818179</v>
      </c>
      <c r="AZ722" s="7"/>
      <c r="BA722" s="7"/>
      <c r="BB722" s="7"/>
      <c r="BC722" s="7"/>
      <c r="BD722" s="7"/>
      <c r="BE722" s="7"/>
      <c r="BF722" s="7"/>
    </row>
    <row r="723" spans="1:58" x14ac:dyDescent="0.25">
      <c r="A723" s="22" t="s">
        <v>2195</v>
      </c>
      <c r="B723" s="23">
        <v>73</v>
      </c>
      <c r="C723" s="22" t="s">
        <v>2280</v>
      </c>
      <c r="D723" s="48">
        <v>730000262</v>
      </c>
      <c r="E723" s="22" t="s">
        <v>1271</v>
      </c>
      <c r="F723" s="22" t="s">
        <v>1504</v>
      </c>
      <c r="I723" s="1" t="s">
        <v>183</v>
      </c>
      <c r="J723" s="33">
        <v>21221</v>
      </c>
      <c r="K723" s="33">
        <f t="shared" si="378"/>
        <v>15936.972994363501</v>
      </c>
      <c r="L723" s="33">
        <v>461</v>
      </c>
      <c r="M723" s="33">
        <f t="shared" si="379"/>
        <v>1</v>
      </c>
      <c r="N723" s="32">
        <v>0</v>
      </c>
      <c r="O723" s="33" t="s">
        <v>11</v>
      </c>
      <c r="P723" s="33" t="str">
        <f t="shared" si="355"/>
        <v/>
      </c>
      <c r="Q723" s="36">
        <f t="shared" si="356"/>
        <v>1.6119642857142857</v>
      </c>
      <c r="R723" s="6">
        <f t="shared" si="357"/>
        <v>2.3042908928571428</v>
      </c>
      <c r="S723" s="6">
        <f t="shared" si="358"/>
        <v>0</v>
      </c>
      <c r="T723" s="6">
        <f t="shared" si="380"/>
        <v>0.6923266071428571</v>
      </c>
      <c r="U723" s="6">
        <f t="shared" si="359"/>
        <v>2.3042908928571428</v>
      </c>
      <c r="V723" s="6">
        <f t="shared" si="360"/>
        <v>2.8420982142857141</v>
      </c>
      <c r="W723" s="6">
        <f t="shared" si="361"/>
        <v>3.1793095238095241</v>
      </c>
      <c r="X723" s="6">
        <f t="shared" si="362"/>
        <v>0</v>
      </c>
      <c r="Y723" s="6">
        <f t="shared" si="381"/>
        <v>0.33721130952381007</v>
      </c>
      <c r="Z723" s="6">
        <f t="shared" si="363"/>
        <v>3.1793095238095241</v>
      </c>
      <c r="AA723" s="4">
        <f t="shared" si="364"/>
        <v>1</v>
      </c>
      <c r="AB723" s="44">
        <f t="shared" si="365"/>
        <v>1</v>
      </c>
      <c r="AC723" s="6">
        <f t="shared" si="366"/>
        <v>0.125</v>
      </c>
      <c r="AD723" s="4">
        <f t="shared" si="382"/>
        <v>0</v>
      </c>
      <c r="AF723" s="4">
        <f t="shared" si="367"/>
        <v>0</v>
      </c>
      <c r="AG723" s="4">
        <f t="shared" si="368"/>
        <v>0</v>
      </c>
      <c r="AH723" s="4">
        <f t="shared" si="383"/>
        <v>0</v>
      </c>
      <c r="AI723" s="4">
        <f t="shared" si="369"/>
        <v>491551.89107142854</v>
      </c>
      <c r="AJ723" s="4">
        <f t="shared" si="370"/>
        <v>100032.18379821445</v>
      </c>
      <c r="AK723" s="4">
        <f t="shared" si="371"/>
        <v>273849.59999999998</v>
      </c>
      <c r="AL723" s="4">
        <f t="shared" si="372"/>
        <v>42000</v>
      </c>
      <c r="AM723" s="4">
        <f t="shared" si="373"/>
        <v>8969.5249999999996</v>
      </c>
      <c r="AN723" s="4">
        <f t="shared" si="374"/>
        <v>5448.181818181818</v>
      </c>
      <c r="AO723" s="4">
        <f t="shared" si="375"/>
        <v>0</v>
      </c>
      <c r="AP723" s="4">
        <v>0</v>
      </c>
      <c r="AQ723" s="4">
        <v>0</v>
      </c>
      <c r="AR723" s="4">
        <f t="shared" si="376"/>
        <v>0</v>
      </c>
      <c r="AS723" s="4">
        <f t="shared" si="384"/>
        <v>921851.38168782473</v>
      </c>
      <c r="AT723" s="4">
        <v>0</v>
      </c>
      <c r="AU723" s="4">
        <f t="shared" si="385"/>
        <v>921851.38168782473</v>
      </c>
      <c r="AV723" s="18">
        <f t="shared" si="386"/>
        <v>1</v>
      </c>
      <c r="AW723" s="105"/>
      <c r="AX723" s="103"/>
      <c r="AY723" s="107">
        <f t="shared" si="377"/>
        <v>921851.38168782473</v>
      </c>
      <c r="AZ723" s="7"/>
      <c r="BA723" s="7"/>
      <c r="BB723" s="7"/>
      <c r="BC723" s="7"/>
      <c r="BD723" s="7"/>
      <c r="BE723" s="7"/>
      <c r="BF723" s="7"/>
    </row>
    <row r="724" spans="1:58" x14ac:dyDescent="0.25">
      <c r="A724" s="22" t="s">
        <v>2195</v>
      </c>
      <c r="B724" s="23">
        <v>73</v>
      </c>
      <c r="C724" s="22" t="s">
        <v>2281</v>
      </c>
      <c r="D724" s="48">
        <v>730004298</v>
      </c>
      <c r="E724" s="22" t="s">
        <v>2282</v>
      </c>
      <c r="F724" s="22" t="s">
        <v>1529</v>
      </c>
      <c r="I724" s="1" t="s">
        <v>182</v>
      </c>
      <c r="J724" s="33">
        <v>0</v>
      </c>
      <c r="K724" s="33">
        <f t="shared" si="378"/>
        <v>0</v>
      </c>
      <c r="L724" s="33">
        <v>0</v>
      </c>
      <c r="M724" s="33">
        <f t="shared" si="379"/>
        <v>0</v>
      </c>
      <c r="N724" s="32">
        <v>1</v>
      </c>
      <c r="O724" s="43"/>
      <c r="P724" s="33" t="str">
        <f t="shared" si="355"/>
        <v/>
      </c>
      <c r="Q724" s="36">
        <f t="shared" si="356"/>
        <v>0</v>
      </c>
      <c r="R724" s="6">
        <f t="shared" si="357"/>
        <v>0</v>
      </c>
      <c r="S724" s="6">
        <f t="shared" si="358"/>
        <v>0</v>
      </c>
      <c r="T724" s="6">
        <f t="shared" si="380"/>
        <v>0</v>
      </c>
      <c r="U724" s="6">
        <f t="shared" si="359"/>
        <v>0</v>
      </c>
      <c r="V724" s="6">
        <f t="shared" si="360"/>
        <v>0</v>
      </c>
      <c r="W724" s="6">
        <f t="shared" si="361"/>
        <v>0</v>
      </c>
      <c r="X724" s="6">
        <f t="shared" si="362"/>
        <v>0</v>
      </c>
      <c r="Y724" s="6">
        <f t="shared" si="381"/>
        <v>0</v>
      </c>
      <c r="Z724" s="6">
        <f t="shared" si="363"/>
        <v>0</v>
      </c>
      <c r="AA724" s="4">
        <f t="shared" si="364"/>
        <v>0</v>
      </c>
      <c r="AB724" s="44">
        <f t="shared" si="365"/>
        <v>0</v>
      </c>
      <c r="AC724" s="6">
        <f t="shared" si="366"/>
        <v>0</v>
      </c>
      <c r="AD724" s="4">
        <f t="shared" si="382"/>
        <v>0</v>
      </c>
      <c r="AF724" s="4">
        <f t="shared" si="367"/>
        <v>0</v>
      </c>
      <c r="AG724" s="4">
        <f t="shared" si="368"/>
        <v>0</v>
      </c>
      <c r="AH724" s="4">
        <f t="shared" si="383"/>
        <v>0</v>
      </c>
      <c r="AI724" s="4">
        <f t="shared" si="369"/>
        <v>0</v>
      </c>
      <c r="AJ724" s="4">
        <f t="shared" si="370"/>
        <v>0</v>
      </c>
      <c r="AK724" s="4">
        <f t="shared" si="371"/>
        <v>0</v>
      </c>
      <c r="AL724" s="4">
        <f t="shared" si="372"/>
        <v>0</v>
      </c>
      <c r="AM724" s="4">
        <f t="shared" si="373"/>
        <v>0</v>
      </c>
      <c r="AN724" s="4">
        <f t="shared" si="374"/>
        <v>0</v>
      </c>
      <c r="AO724" s="4">
        <f t="shared" si="375"/>
        <v>0</v>
      </c>
      <c r="AP724" s="4">
        <v>0</v>
      </c>
      <c r="AQ724" s="4">
        <v>0</v>
      </c>
      <c r="AR724" s="4">
        <f t="shared" si="376"/>
        <v>0</v>
      </c>
      <c r="AS724" s="4">
        <f t="shared" si="384"/>
        <v>0</v>
      </c>
      <c r="AT724" s="4">
        <v>0</v>
      </c>
      <c r="AU724" s="4">
        <f t="shared" si="385"/>
        <v>0</v>
      </c>
      <c r="AV724" s="18">
        <f t="shared" si="386"/>
        <v>0</v>
      </c>
      <c r="AW724" s="105"/>
      <c r="AX724" s="103"/>
      <c r="AY724" s="107">
        <f t="shared" si="377"/>
        <v>0</v>
      </c>
      <c r="AZ724" s="7"/>
      <c r="BA724" s="7"/>
      <c r="BB724" s="7"/>
      <c r="BC724" s="7"/>
      <c r="BD724" s="7"/>
      <c r="BE724" s="7"/>
      <c r="BF724" s="7"/>
    </row>
    <row r="725" spans="1:58" x14ac:dyDescent="0.25">
      <c r="A725" s="22" t="s">
        <v>2195</v>
      </c>
      <c r="B725" s="23">
        <v>73</v>
      </c>
      <c r="C725" s="22" t="s">
        <v>2283</v>
      </c>
      <c r="D725" s="48">
        <v>730010477</v>
      </c>
      <c r="E725" s="22" t="s">
        <v>1273</v>
      </c>
      <c r="F725" s="22" t="s">
        <v>1504</v>
      </c>
      <c r="I725" s="1">
        <v>730780103</v>
      </c>
      <c r="J725" s="33">
        <v>0</v>
      </c>
      <c r="K725" s="33">
        <f t="shared" si="378"/>
        <v>0</v>
      </c>
      <c r="L725" s="33">
        <v>537</v>
      </c>
      <c r="M725" s="33">
        <f t="shared" si="379"/>
        <v>1</v>
      </c>
      <c r="N725" s="32">
        <v>0</v>
      </c>
      <c r="O725" s="33" t="s">
        <v>10</v>
      </c>
      <c r="P725" s="33" t="str">
        <f t="shared" si="355"/>
        <v>Faible activité</v>
      </c>
      <c r="Q725" s="36">
        <f t="shared" si="356"/>
        <v>0</v>
      </c>
      <c r="R725" s="6">
        <f t="shared" si="357"/>
        <v>0</v>
      </c>
      <c r="S725" s="6">
        <f t="shared" si="358"/>
        <v>1</v>
      </c>
      <c r="T725" s="6">
        <f t="shared" si="380"/>
        <v>1</v>
      </c>
      <c r="U725" s="6">
        <f t="shared" si="359"/>
        <v>1</v>
      </c>
      <c r="V725" s="6">
        <f t="shared" si="360"/>
        <v>0</v>
      </c>
      <c r="W725" s="6">
        <f t="shared" si="361"/>
        <v>0</v>
      </c>
      <c r="X725" s="6">
        <f t="shared" si="362"/>
        <v>1</v>
      </c>
      <c r="Y725" s="6">
        <f t="shared" si="381"/>
        <v>1</v>
      </c>
      <c r="Z725" s="6">
        <f t="shared" si="363"/>
        <v>1</v>
      </c>
      <c r="AA725" s="4">
        <f t="shared" si="364"/>
        <v>1</v>
      </c>
      <c r="AB725" s="44">
        <f t="shared" si="365"/>
        <v>1</v>
      </c>
      <c r="AC725" s="6">
        <f t="shared" si="366"/>
        <v>0.125</v>
      </c>
      <c r="AD725" s="4">
        <f t="shared" si="382"/>
        <v>0</v>
      </c>
      <c r="AF725" s="4">
        <f t="shared" si="367"/>
        <v>-50000</v>
      </c>
      <c r="AG725" s="4">
        <f t="shared" si="368"/>
        <v>0</v>
      </c>
      <c r="AH725" s="4">
        <f t="shared" si="383"/>
        <v>-50000</v>
      </c>
      <c r="AI725" s="4">
        <f t="shared" si="369"/>
        <v>660000</v>
      </c>
      <c r="AJ725" s="4">
        <f t="shared" si="370"/>
        <v>296645.40000000002</v>
      </c>
      <c r="AK725" s="4">
        <f t="shared" si="371"/>
        <v>273849.59999999998</v>
      </c>
      <c r="AL725" s="4">
        <f t="shared" si="372"/>
        <v>42000</v>
      </c>
      <c r="AM725" s="4">
        <f t="shared" si="373"/>
        <v>8969.5249999999996</v>
      </c>
      <c r="AN725" s="4">
        <f t="shared" si="374"/>
        <v>6346.363636363636</v>
      </c>
      <c r="AO725" s="4">
        <f t="shared" si="375"/>
        <v>0</v>
      </c>
      <c r="AP725" s="4">
        <v>-572000</v>
      </c>
      <c r="AQ725" s="4" t="s">
        <v>2337</v>
      </c>
      <c r="AR725" s="4">
        <f t="shared" si="376"/>
        <v>0</v>
      </c>
      <c r="AS725" s="4">
        <f t="shared" si="384"/>
        <v>715810.88863636344</v>
      </c>
      <c r="AT725" s="4">
        <v>0</v>
      </c>
      <c r="AU725" s="4">
        <f t="shared" si="385"/>
        <v>715810.88863636344</v>
      </c>
      <c r="AV725" s="18">
        <f t="shared" si="386"/>
        <v>1</v>
      </c>
      <c r="AW725" s="105"/>
      <c r="AX725" s="103"/>
      <c r="AY725" s="107">
        <f t="shared" si="377"/>
        <v>715810.88863636344</v>
      </c>
      <c r="AZ725" s="7"/>
      <c r="BA725" s="7"/>
      <c r="BB725" s="7"/>
      <c r="BC725" s="7"/>
      <c r="BD725" s="7"/>
      <c r="BE725" s="7"/>
      <c r="BF725" s="7"/>
    </row>
    <row r="726" spans="1:58" x14ac:dyDescent="0.25">
      <c r="A726" s="22" t="s">
        <v>2195</v>
      </c>
      <c r="B726" s="23">
        <v>73</v>
      </c>
      <c r="C726" s="22" t="s">
        <v>2284</v>
      </c>
      <c r="D726" s="48">
        <v>730010485</v>
      </c>
      <c r="E726" s="22" t="s">
        <v>1269</v>
      </c>
      <c r="F726" s="22" t="s">
        <v>1504</v>
      </c>
      <c r="I726" s="1">
        <v>730000015</v>
      </c>
      <c r="J726" s="33">
        <v>0</v>
      </c>
      <c r="K726" s="33">
        <f t="shared" si="378"/>
        <v>0</v>
      </c>
      <c r="L726" s="33">
        <v>0</v>
      </c>
      <c r="M726" s="33">
        <f t="shared" si="379"/>
        <v>0</v>
      </c>
      <c r="N726" s="5">
        <v>0</v>
      </c>
      <c r="O726" s="1" t="s">
        <v>1510</v>
      </c>
      <c r="P726" s="33" t="str">
        <f t="shared" si="355"/>
        <v/>
      </c>
      <c r="Q726" s="36">
        <f t="shared" si="356"/>
        <v>0</v>
      </c>
      <c r="R726" s="6">
        <f t="shared" si="357"/>
        <v>0</v>
      </c>
      <c r="S726" s="6">
        <f t="shared" si="358"/>
        <v>0</v>
      </c>
      <c r="T726" s="6">
        <f t="shared" si="380"/>
        <v>0</v>
      </c>
      <c r="U726" s="6">
        <f t="shared" si="359"/>
        <v>0</v>
      </c>
      <c r="V726" s="6">
        <f t="shared" si="360"/>
        <v>0</v>
      </c>
      <c r="W726" s="6">
        <f t="shared" si="361"/>
        <v>0</v>
      </c>
      <c r="X726" s="6">
        <f t="shared" si="362"/>
        <v>0</v>
      </c>
      <c r="Y726" s="6">
        <f t="shared" si="381"/>
        <v>0</v>
      </c>
      <c r="Z726" s="6">
        <f t="shared" si="363"/>
        <v>0</v>
      </c>
      <c r="AA726" s="4">
        <f t="shared" si="364"/>
        <v>0</v>
      </c>
      <c r="AB726" s="44">
        <f t="shared" si="365"/>
        <v>0</v>
      </c>
      <c r="AC726" s="6">
        <f t="shared" si="366"/>
        <v>0</v>
      </c>
      <c r="AD726" s="4">
        <f t="shared" si="382"/>
        <v>0</v>
      </c>
      <c r="AF726" s="4">
        <f t="shared" si="367"/>
        <v>0</v>
      </c>
      <c r="AG726" s="4">
        <f t="shared" si="368"/>
        <v>0</v>
      </c>
      <c r="AH726" s="4">
        <f t="shared" si="383"/>
        <v>0</v>
      </c>
      <c r="AI726" s="4">
        <f t="shared" si="369"/>
        <v>0</v>
      </c>
      <c r="AJ726" s="4">
        <f t="shared" si="370"/>
        <v>0</v>
      </c>
      <c r="AK726" s="4">
        <f t="shared" si="371"/>
        <v>0</v>
      </c>
      <c r="AL726" s="4">
        <f t="shared" si="372"/>
        <v>0</v>
      </c>
      <c r="AM726" s="4">
        <f t="shared" si="373"/>
        <v>0</v>
      </c>
      <c r="AN726" s="4">
        <f t="shared" si="374"/>
        <v>0</v>
      </c>
      <c r="AO726" s="4">
        <f t="shared" si="375"/>
        <v>0</v>
      </c>
      <c r="AP726" s="4">
        <v>0</v>
      </c>
      <c r="AQ726" s="4">
        <v>0</v>
      </c>
      <c r="AR726" s="4">
        <f t="shared" si="376"/>
        <v>0</v>
      </c>
      <c r="AS726" s="4">
        <f t="shared" si="384"/>
        <v>0</v>
      </c>
      <c r="AT726" s="4">
        <v>0</v>
      </c>
      <c r="AU726" s="4">
        <f t="shared" si="385"/>
        <v>0</v>
      </c>
      <c r="AV726" s="18">
        <f t="shared" si="386"/>
        <v>0</v>
      </c>
      <c r="AW726" s="105"/>
      <c r="AX726" s="103"/>
      <c r="AY726" s="107">
        <f t="shared" si="377"/>
        <v>0</v>
      </c>
      <c r="AZ726" s="7"/>
      <c r="BA726" s="7"/>
      <c r="BB726" s="7"/>
      <c r="BC726" s="7"/>
      <c r="BD726" s="7"/>
      <c r="BE726" s="7"/>
      <c r="BF726" s="7"/>
    </row>
    <row r="727" spans="1:58" x14ac:dyDescent="0.25">
      <c r="A727" s="22" t="s">
        <v>2195</v>
      </c>
      <c r="B727" s="23">
        <v>74</v>
      </c>
      <c r="C727" s="22" t="s">
        <v>2285</v>
      </c>
      <c r="D727" s="48">
        <v>740000237</v>
      </c>
      <c r="E727" s="22" t="s">
        <v>1281</v>
      </c>
      <c r="F727" s="22" t="s">
        <v>1504</v>
      </c>
      <c r="I727" s="1" t="s">
        <v>176</v>
      </c>
      <c r="J727" s="33">
        <v>63024</v>
      </c>
      <c r="K727" s="33">
        <f t="shared" si="378"/>
        <v>47331.029923036869</v>
      </c>
      <c r="L727" s="33">
        <v>3211</v>
      </c>
      <c r="M727" s="33">
        <f t="shared" si="379"/>
        <v>1</v>
      </c>
      <c r="N727" s="32">
        <v>0</v>
      </c>
      <c r="O727" s="33" t="s">
        <v>11</v>
      </c>
      <c r="P727" s="33" t="str">
        <f t="shared" si="355"/>
        <v/>
      </c>
      <c r="Q727" s="36">
        <f t="shared" si="356"/>
        <v>4.1002380952380957</v>
      </c>
      <c r="R727" s="6">
        <f t="shared" si="357"/>
        <v>6.1120861309523802</v>
      </c>
      <c r="S727" s="6">
        <f t="shared" si="358"/>
        <v>0</v>
      </c>
      <c r="T727" s="6">
        <f t="shared" si="380"/>
        <v>2.0118480357142845</v>
      </c>
      <c r="U727" s="6">
        <f t="shared" si="359"/>
        <v>6.1120861309523802</v>
      </c>
      <c r="V727" s="6">
        <f t="shared" si="360"/>
        <v>8.4407142857142858</v>
      </c>
      <c r="W727" s="6">
        <f t="shared" si="361"/>
        <v>9.9531607142857137</v>
      </c>
      <c r="X727" s="6">
        <f t="shared" si="362"/>
        <v>0</v>
      </c>
      <c r="Y727" s="6">
        <f t="shared" si="381"/>
        <v>1.5124464285714279</v>
      </c>
      <c r="Z727" s="6">
        <f t="shared" si="363"/>
        <v>9.9531607142857137</v>
      </c>
      <c r="AA727" s="4">
        <f t="shared" si="364"/>
        <v>1.6666666666666665</v>
      </c>
      <c r="AB727" s="44">
        <f t="shared" si="365"/>
        <v>2</v>
      </c>
      <c r="AC727" s="6">
        <f t="shared" si="366"/>
        <v>0.20833333333333331</v>
      </c>
      <c r="AD727" s="4">
        <f t="shared" si="382"/>
        <v>0</v>
      </c>
      <c r="AF727" s="4">
        <f t="shared" si="367"/>
        <v>0</v>
      </c>
      <c r="AG727" s="4">
        <f t="shared" si="368"/>
        <v>0</v>
      </c>
      <c r="AH727" s="4">
        <f t="shared" si="383"/>
        <v>0</v>
      </c>
      <c r="AI727" s="4">
        <f t="shared" si="369"/>
        <v>1428412.1053571419</v>
      </c>
      <c r="AJ727" s="4">
        <f t="shared" si="370"/>
        <v>448660.27578214271</v>
      </c>
      <c r="AK727" s="4">
        <f t="shared" si="371"/>
        <v>456415.99999999994</v>
      </c>
      <c r="AL727" s="4">
        <f t="shared" si="372"/>
        <v>84000</v>
      </c>
      <c r="AM727" s="4">
        <f t="shared" si="373"/>
        <v>14949.208333333332</v>
      </c>
      <c r="AN727" s="4">
        <f t="shared" si="374"/>
        <v>37948.181818181816</v>
      </c>
      <c r="AO727" s="4">
        <f t="shared" si="375"/>
        <v>223614.03999999995</v>
      </c>
      <c r="AP727" s="4">
        <v>0</v>
      </c>
      <c r="AQ727" s="4">
        <v>0</v>
      </c>
      <c r="AR727" s="4">
        <f t="shared" si="376"/>
        <v>0</v>
      </c>
      <c r="AS727" s="4">
        <f t="shared" si="384"/>
        <v>2693999.8112907996</v>
      </c>
      <c r="AT727" s="4">
        <v>0</v>
      </c>
      <c r="AU727" s="4">
        <f t="shared" si="385"/>
        <v>2693999.8112907996</v>
      </c>
      <c r="AV727" s="18">
        <f t="shared" si="386"/>
        <v>1</v>
      </c>
      <c r="AW727" s="105"/>
      <c r="AX727" s="103"/>
      <c r="AY727" s="107">
        <f t="shared" si="377"/>
        <v>2693999.8112907996</v>
      </c>
      <c r="AZ727" s="7"/>
      <c r="BA727" s="7"/>
      <c r="BB727" s="7"/>
      <c r="BC727" s="7"/>
      <c r="BD727" s="7"/>
      <c r="BE727" s="7"/>
      <c r="BF727" s="7"/>
    </row>
    <row r="728" spans="1:58" x14ac:dyDescent="0.25">
      <c r="A728" s="22" t="s">
        <v>2195</v>
      </c>
      <c r="B728" s="23">
        <v>74</v>
      </c>
      <c r="C728" s="22" t="s">
        <v>2286</v>
      </c>
      <c r="D728" s="25" t="s">
        <v>2287</v>
      </c>
      <c r="E728" s="25" t="s">
        <v>1281</v>
      </c>
      <c r="F728" s="22">
        <v>0</v>
      </c>
      <c r="I728" s="1" t="s">
        <v>1281</v>
      </c>
      <c r="J728" s="33">
        <v>0</v>
      </c>
      <c r="K728" s="33">
        <f t="shared" si="378"/>
        <v>0</v>
      </c>
      <c r="L728" s="33">
        <v>302</v>
      </c>
      <c r="M728" s="33">
        <f t="shared" si="379"/>
        <v>1</v>
      </c>
      <c r="N728" s="32">
        <v>0</v>
      </c>
      <c r="O728" s="33" t="s">
        <v>10</v>
      </c>
      <c r="P728" s="33" t="str">
        <f t="shared" si="355"/>
        <v>Faible activité</v>
      </c>
      <c r="Q728" s="36">
        <f t="shared" si="356"/>
        <v>0</v>
      </c>
      <c r="R728" s="6">
        <f t="shared" si="357"/>
        <v>0</v>
      </c>
      <c r="S728" s="6">
        <f t="shared" si="358"/>
        <v>1</v>
      </c>
      <c r="T728" s="6">
        <f t="shared" si="380"/>
        <v>1</v>
      </c>
      <c r="U728" s="6">
        <f t="shared" si="359"/>
        <v>1</v>
      </c>
      <c r="V728" s="6">
        <f t="shared" si="360"/>
        <v>0</v>
      </c>
      <c r="W728" s="6">
        <f t="shared" si="361"/>
        <v>0</v>
      </c>
      <c r="X728" s="6">
        <f t="shared" si="362"/>
        <v>1</v>
      </c>
      <c r="Y728" s="6">
        <f t="shared" si="381"/>
        <v>1</v>
      </c>
      <c r="Z728" s="6">
        <f t="shared" si="363"/>
        <v>1</v>
      </c>
      <c r="AA728" s="4">
        <f t="shared" si="364"/>
        <v>1</v>
      </c>
      <c r="AB728" s="44">
        <f t="shared" si="365"/>
        <v>1</v>
      </c>
      <c r="AC728" s="6">
        <f t="shared" si="366"/>
        <v>0.125</v>
      </c>
      <c r="AD728" s="4">
        <f t="shared" si="382"/>
        <v>0</v>
      </c>
      <c r="AF728" s="4">
        <f t="shared" si="367"/>
        <v>-50000</v>
      </c>
      <c r="AG728" s="4">
        <f t="shared" si="368"/>
        <v>0</v>
      </c>
      <c r="AH728" s="4">
        <f t="shared" si="383"/>
        <v>-50000</v>
      </c>
      <c r="AI728" s="4">
        <f t="shared" si="369"/>
        <v>660000</v>
      </c>
      <c r="AJ728" s="4">
        <f t="shared" si="370"/>
        <v>296645.40000000002</v>
      </c>
      <c r="AK728" s="4">
        <f t="shared" si="371"/>
        <v>273849.59999999998</v>
      </c>
      <c r="AL728" s="4">
        <f t="shared" si="372"/>
        <v>42000</v>
      </c>
      <c r="AM728" s="4">
        <f t="shared" si="373"/>
        <v>8969.5249999999996</v>
      </c>
      <c r="AN728" s="4">
        <f t="shared" si="374"/>
        <v>3569.090909090909</v>
      </c>
      <c r="AO728" s="4">
        <f t="shared" si="375"/>
        <v>0</v>
      </c>
      <c r="AP728" s="4">
        <v>-959250</v>
      </c>
      <c r="AQ728" s="4" t="s">
        <v>2338</v>
      </c>
      <c r="AR728" s="4">
        <f t="shared" si="376"/>
        <v>0</v>
      </c>
      <c r="AS728" s="4">
        <f t="shared" si="384"/>
        <v>325783.61590909073</v>
      </c>
      <c r="AT728" s="4">
        <v>0</v>
      </c>
      <c r="AU728" s="4">
        <f t="shared" si="385"/>
        <v>325783.61590909073</v>
      </c>
      <c r="AV728" s="18">
        <f t="shared" si="386"/>
        <v>1</v>
      </c>
      <c r="AW728" s="105"/>
      <c r="AX728" s="103"/>
      <c r="AY728" s="107">
        <f t="shared" si="377"/>
        <v>325783.61590909073</v>
      </c>
      <c r="AZ728" s="7"/>
      <c r="BA728" s="7"/>
      <c r="BB728" s="7"/>
      <c r="BC728" s="7"/>
      <c r="BD728" s="7"/>
      <c r="BE728" s="7"/>
      <c r="BF728" s="7"/>
    </row>
    <row r="729" spans="1:58" x14ac:dyDescent="0.25">
      <c r="A729" s="22" t="s">
        <v>2195</v>
      </c>
      <c r="B729" s="23">
        <v>74</v>
      </c>
      <c r="C729" s="22" t="s">
        <v>2288</v>
      </c>
      <c r="D729" s="48">
        <v>740000294</v>
      </c>
      <c r="E729" s="22" t="s">
        <v>1283</v>
      </c>
      <c r="F729" s="22" t="s">
        <v>1504</v>
      </c>
      <c r="I729" s="1" t="s">
        <v>175</v>
      </c>
      <c r="J729" s="33">
        <v>5529</v>
      </c>
      <c r="K729" s="33">
        <f t="shared" si="378"/>
        <v>4152.2795196190473</v>
      </c>
      <c r="L729" s="33">
        <v>0</v>
      </c>
      <c r="M729" s="33">
        <f t="shared" si="379"/>
        <v>1</v>
      </c>
      <c r="N729" s="32">
        <v>0</v>
      </c>
      <c r="O729" s="33" t="s">
        <v>16</v>
      </c>
      <c r="P729" s="33" t="str">
        <f t="shared" si="355"/>
        <v>Faible activité</v>
      </c>
      <c r="Q729" s="36">
        <f t="shared" si="356"/>
        <v>1</v>
      </c>
      <c r="R729" s="6">
        <f t="shared" si="357"/>
        <v>0</v>
      </c>
      <c r="S729" s="6">
        <f t="shared" si="358"/>
        <v>0</v>
      </c>
      <c r="T729" s="6">
        <f t="shared" si="380"/>
        <v>0</v>
      </c>
      <c r="U729" s="6">
        <f t="shared" si="359"/>
        <v>1</v>
      </c>
      <c r="V729" s="6">
        <f t="shared" si="360"/>
        <v>1</v>
      </c>
      <c r="W729" s="6">
        <f t="shared" si="361"/>
        <v>0</v>
      </c>
      <c r="X729" s="6">
        <f t="shared" si="362"/>
        <v>0</v>
      </c>
      <c r="Y729" s="6">
        <f t="shared" si="381"/>
        <v>0</v>
      </c>
      <c r="Z729" s="6">
        <f t="shared" si="363"/>
        <v>1</v>
      </c>
      <c r="AA729" s="4">
        <f t="shared" si="364"/>
        <v>0</v>
      </c>
      <c r="AB729" s="44">
        <f t="shared" si="365"/>
        <v>0</v>
      </c>
      <c r="AC729" s="6">
        <f t="shared" si="366"/>
        <v>0</v>
      </c>
      <c r="AD729" s="4">
        <f t="shared" si="382"/>
        <v>0</v>
      </c>
      <c r="AF729" s="4">
        <f t="shared" si="367"/>
        <v>0</v>
      </c>
      <c r="AG729" s="4">
        <f t="shared" si="368"/>
        <v>0</v>
      </c>
      <c r="AH729" s="4">
        <f t="shared" si="383"/>
        <v>0</v>
      </c>
      <c r="AI729" s="4">
        <f t="shared" si="369"/>
        <v>0</v>
      </c>
      <c r="AJ729" s="4">
        <f t="shared" si="370"/>
        <v>0</v>
      </c>
      <c r="AK729" s="4">
        <f t="shared" si="371"/>
        <v>0</v>
      </c>
      <c r="AL729" s="4">
        <f t="shared" si="372"/>
        <v>0</v>
      </c>
      <c r="AM729" s="4">
        <f t="shared" si="373"/>
        <v>0</v>
      </c>
      <c r="AN729" s="4">
        <f t="shared" si="374"/>
        <v>0</v>
      </c>
      <c r="AO729" s="4">
        <f t="shared" si="375"/>
        <v>0</v>
      </c>
      <c r="AP729" s="4">
        <v>0</v>
      </c>
      <c r="AQ729" s="4">
        <v>0</v>
      </c>
      <c r="AR729" s="4">
        <f t="shared" si="376"/>
        <v>0</v>
      </c>
      <c r="AS729" s="4">
        <f t="shared" si="384"/>
        <v>0</v>
      </c>
      <c r="AT729" s="4">
        <v>0</v>
      </c>
      <c r="AU729" s="4">
        <f t="shared" si="385"/>
        <v>0</v>
      </c>
      <c r="AV729" s="18">
        <f t="shared" si="386"/>
        <v>0</v>
      </c>
      <c r="AW729" s="105"/>
      <c r="AX729" s="103"/>
      <c r="AY729" s="107">
        <f t="shared" si="377"/>
        <v>0</v>
      </c>
      <c r="AZ729" s="7"/>
      <c r="BA729" s="7"/>
      <c r="BB729" s="7"/>
      <c r="BC729" s="7"/>
      <c r="BD729" s="7"/>
      <c r="BE729" s="7"/>
      <c r="BF729" s="7"/>
    </row>
    <row r="730" spans="1:58" x14ac:dyDescent="0.25">
      <c r="A730" s="22" t="s">
        <v>2195</v>
      </c>
      <c r="B730" s="23">
        <v>74</v>
      </c>
      <c r="C730" s="22" t="s">
        <v>2289</v>
      </c>
      <c r="D730" s="48">
        <v>740000302</v>
      </c>
      <c r="E730" s="22" t="s">
        <v>1285</v>
      </c>
      <c r="F730" s="22" t="s">
        <v>1504</v>
      </c>
      <c r="I730" s="1" t="s">
        <v>174</v>
      </c>
      <c r="J730" s="33">
        <v>23233</v>
      </c>
      <c r="K730" s="33">
        <f t="shared" si="378"/>
        <v>17447.985183452583</v>
      </c>
      <c r="L730" s="33">
        <v>1007</v>
      </c>
      <c r="M730" s="33">
        <f t="shared" si="379"/>
        <v>1</v>
      </c>
      <c r="N730" s="32">
        <v>0</v>
      </c>
      <c r="O730" s="33" t="s">
        <v>11</v>
      </c>
      <c r="P730" s="33" t="str">
        <f t="shared" si="355"/>
        <v/>
      </c>
      <c r="Q730" s="36">
        <f t="shared" si="356"/>
        <v>1.7317261904761905</v>
      </c>
      <c r="R730" s="6">
        <f t="shared" si="357"/>
        <v>2.6598386309523812</v>
      </c>
      <c r="S730" s="6">
        <f t="shared" si="358"/>
        <v>0</v>
      </c>
      <c r="T730" s="6">
        <f t="shared" si="380"/>
        <v>0.92811244047619068</v>
      </c>
      <c r="U730" s="6">
        <f t="shared" si="359"/>
        <v>2.6598386309523812</v>
      </c>
      <c r="V730" s="6">
        <f t="shared" si="360"/>
        <v>3.1115624999999998</v>
      </c>
      <c r="W730" s="6">
        <f t="shared" si="361"/>
        <v>3.8131071428571426</v>
      </c>
      <c r="X730" s="6">
        <f t="shared" si="362"/>
        <v>0</v>
      </c>
      <c r="Y730" s="6">
        <f t="shared" si="381"/>
        <v>0.7015446428571428</v>
      </c>
      <c r="Z730" s="6">
        <f t="shared" si="363"/>
        <v>3.8131071428571426</v>
      </c>
      <c r="AA730" s="4">
        <f t="shared" si="364"/>
        <v>1</v>
      </c>
      <c r="AB730" s="44">
        <f t="shared" si="365"/>
        <v>1</v>
      </c>
      <c r="AC730" s="6">
        <f t="shared" si="366"/>
        <v>0.125</v>
      </c>
      <c r="AD730" s="4">
        <f t="shared" si="382"/>
        <v>0</v>
      </c>
      <c r="AF730" s="4">
        <f t="shared" si="367"/>
        <v>0</v>
      </c>
      <c r="AG730" s="4">
        <f t="shared" si="368"/>
        <v>0</v>
      </c>
      <c r="AH730" s="4">
        <f t="shared" si="383"/>
        <v>0</v>
      </c>
      <c r="AI730" s="4">
        <f t="shared" si="369"/>
        <v>658959.83273809543</v>
      </c>
      <c r="AJ730" s="4">
        <f t="shared" si="370"/>
        <v>208109.99119821429</v>
      </c>
      <c r="AK730" s="4">
        <f t="shared" si="371"/>
        <v>273849.59999999998</v>
      </c>
      <c r="AL730" s="4">
        <f t="shared" si="372"/>
        <v>42000</v>
      </c>
      <c r="AM730" s="4">
        <f t="shared" si="373"/>
        <v>8969.5249999999996</v>
      </c>
      <c r="AN730" s="4">
        <f t="shared" si="374"/>
        <v>11900.909090909092</v>
      </c>
      <c r="AO730" s="4">
        <f t="shared" si="375"/>
        <v>0</v>
      </c>
      <c r="AP730" s="4">
        <v>0</v>
      </c>
      <c r="AQ730" s="4">
        <v>0</v>
      </c>
      <c r="AR730" s="4">
        <f t="shared" si="376"/>
        <v>0</v>
      </c>
      <c r="AS730" s="4">
        <f t="shared" si="384"/>
        <v>1203789.8580272188</v>
      </c>
      <c r="AT730" s="4">
        <v>0</v>
      </c>
      <c r="AU730" s="4">
        <f t="shared" si="385"/>
        <v>1203789.8580272188</v>
      </c>
      <c r="AV730" s="18">
        <f t="shared" si="386"/>
        <v>1</v>
      </c>
      <c r="AW730" s="105"/>
      <c r="AX730" s="103"/>
      <c r="AY730" s="107">
        <f t="shared" si="377"/>
        <v>1203789.8580272188</v>
      </c>
      <c r="AZ730" s="7"/>
      <c r="BA730" s="7"/>
      <c r="BB730" s="7"/>
      <c r="BC730" s="7"/>
      <c r="BD730" s="7"/>
      <c r="BE730" s="7"/>
      <c r="BF730" s="7"/>
    </row>
    <row r="731" spans="1:58" x14ac:dyDescent="0.25">
      <c r="A731" s="22" t="s">
        <v>2195</v>
      </c>
      <c r="B731" s="23">
        <v>74</v>
      </c>
      <c r="C731" s="22" t="s">
        <v>2290</v>
      </c>
      <c r="D731" s="48">
        <v>740000328</v>
      </c>
      <c r="E731" s="22" t="s">
        <v>1289</v>
      </c>
      <c r="F731" s="22" t="s">
        <v>1504</v>
      </c>
      <c r="I731" s="1" t="s">
        <v>172</v>
      </c>
      <c r="J731" s="33">
        <v>40001</v>
      </c>
      <c r="K731" s="33">
        <f t="shared" si="378"/>
        <v>30040.754759320222</v>
      </c>
      <c r="L731" s="33">
        <v>1100</v>
      </c>
      <c r="M731" s="33">
        <f t="shared" si="379"/>
        <v>1</v>
      </c>
      <c r="N731" s="32">
        <v>0</v>
      </c>
      <c r="O731" s="33" t="s">
        <v>11</v>
      </c>
      <c r="P731" s="33" t="str">
        <f t="shared" si="355"/>
        <v/>
      </c>
      <c r="Q731" s="36">
        <f t="shared" si="356"/>
        <v>2.7298214285714288</v>
      </c>
      <c r="R731" s="6">
        <f t="shared" si="357"/>
        <v>3.7665339285714285</v>
      </c>
      <c r="S731" s="6">
        <f t="shared" si="358"/>
        <v>0</v>
      </c>
      <c r="T731" s="6">
        <f t="shared" si="380"/>
        <v>1.0367124999999997</v>
      </c>
      <c r="U731" s="6">
        <f t="shared" si="359"/>
        <v>3.7665339285714285</v>
      </c>
      <c r="V731" s="6">
        <f t="shared" si="360"/>
        <v>5.3572767857142853</v>
      </c>
      <c r="W731" s="6">
        <f t="shared" si="361"/>
        <v>5.7786845238095239</v>
      </c>
      <c r="X731" s="6">
        <f t="shared" si="362"/>
        <v>0</v>
      </c>
      <c r="Y731" s="6">
        <f t="shared" si="381"/>
        <v>0.42140773809523857</v>
      </c>
      <c r="Z731" s="6">
        <f t="shared" si="363"/>
        <v>5.7786845238095239</v>
      </c>
      <c r="AA731" s="4">
        <f t="shared" si="364"/>
        <v>1</v>
      </c>
      <c r="AB731" s="44">
        <f t="shared" si="365"/>
        <v>1</v>
      </c>
      <c r="AC731" s="6">
        <f t="shared" si="366"/>
        <v>0.125</v>
      </c>
      <c r="AD731" s="4">
        <f t="shared" si="382"/>
        <v>0</v>
      </c>
      <c r="AF731" s="4">
        <f t="shared" si="367"/>
        <v>0</v>
      </c>
      <c r="AG731" s="4">
        <f t="shared" si="368"/>
        <v>0</v>
      </c>
      <c r="AH731" s="4">
        <f t="shared" si="383"/>
        <v>0</v>
      </c>
      <c r="AI731" s="4">
        <f t="shared" si="369"/>
        <v>736065.87499999977</v>
      </c>
      <c r="AJ731" s="4">
        <f t="shared" si="370"/>
        <v>125008.66703035729</v>
      </c>
      <c r="AK731" s="4">
        <f t="shared" si="371"/>
        <v>273849.59999999998</v>
      </c>
      <c r="AL731" s="4">
        <f t="shared" si="372"/>
        <v>42000</v>
      </c>
      <c r="AM731" s="4">
        <f t="shared" si="373"/>
        <v>8969.5249999999996</v>
      </c>
      <c r="AN731" s="4">
        <f t="shared" si="374"/>
        <v>13000</v>
      </c>
      <c r="AO731" s="4">
        <f t="shared" si="375"/>
        <v>0</v>
      </c>
      <c r="AP731" s="4">
        <v>0</v>
      </c>
      <c r="AQ731" s="4">
        <v>0</v>
      </c>
      <c r="AR731" s="4">
        <f t="shared" si="376"/>
        <v>0</v>
      </c>
      <c r="AS731" s="4">
        <f t="shared" si="384"/>
        <v>1198893.6670303568</v>
      </c>
      <c r="AT731" s="4">
        <v>0</v>
      </c>
      <c r="AU731" s="4">
        <f t="shared" si="385"/>
        <v>1198893.6670303568</v>
      </c>
      <c r="AV731" s="18">
        <f t="shared" si="386"/>
        <v>1</v>
      </c>
      <c r="AW731" s="105"/>
      <c r="AX731" s="103"/>
      <c r="AY731" s="107">
        <f t="shared" si="377"/>
        <v>1198893.6670303568</v>
      </c>
      <c r="AZ731" s="7"/>
      <c r="BA731" s="7"/>
      <c r="BB731" s="7"/>
      <c r="BC731" s="7"/>
      <c r="BD731" s="7"/>
      <c r="BE731" s="7"/>
      <c r="BF731" s="7"/>
    </row>
    <row r="732" spans="1:58" x14ac:dyDescent="0.25">
      <c r="A732" s="22" t="s">
        <v>2195</v>
      </c>
      <c r="B732" s="23">
        <v>74</v>
      </c>
      <c r="C732" s="22" t="s">
        <v>2291</v>
      </c>
      <c r="D732" s="48">
        <v>740014345</v>
      </c>
      <c r="E732" s="22" t="s">
        <v>2292</v>
      </c>
      <c r="F732" s="22" t="s">
        <v>1529</v>
      </c>
      <c r="I732" s="1" t="s">
        <v>178</v>
      </c>
      <c r="J732" s="33">
        <v>0</v>
      </c>
      <c r="K732" s="33">
        <f t="shared" si="378"/>
        <v>0</v>
      </c>
      <c r="L732" s="33">
        <v>0</v>
      </c>
      <c r="M732" s="33">
        <f t="shared" si="379"/>
        <v>0</v>
      </c>
      <c r="N732" s="32">
        <v>1</v>
      </c>
      <c r="O732" s="43"/>
      <c r="P732" s="33" t="str">
        <f t="shared" si="355"/>
        <v/>
      </c>
      <c r="Q732" s="36">
        <f t="shared" si="356"/>
        <v>0</v>
      </c>
      <c r="R732" s="6">
        <f t="shared" si="357"/>
        <v>0</v>
      </c>
      <c r="S732" s="6">
        <f t="shared" si="358"/>
        <v>0</v>
      </c>
      <c r="T732" s="6">
        <f t="shared" si="380"/>
        <v>0</v>
      </c>
      <c r="U732" s="6">
        <f t="shared" si="359"/>
        <v>0</v>
      </c>
      <c r="V732" s="6">
        <f t="shared" si="360"/>
        <v>0</v>
      </c>
      <c r="W732" s="6">
        <f t="shared" si="361"/>
        <v>0</v>
      </c>
      <c r="X732" s="6">
        <f t="shared" si="362"/>
        <v>0</v>
      </c>
      <c r="Y732" s="6">
        <f t="shared" si="381"/>
        <v>0</v>
      </c>
      <c r="Z732" s="6">
        <f t="shared" si="363"/>
        <v>0</v>
      </c>
      <c r="AA732" s="4">
        <f t="shared" si="364"/>
        <v>0</v>
      </c>
      <c r="AB732" s="44">
        <f t="shared" si="365"/>
        <v>0</v>
      </c>
      <c r="AC732" s="6">
        <f t="shared" si="366"/>
        <v>0</v>
      </c>
      <c r="AD732" s="4">
        <f t="shared" si="382"/>
        <v>0</v>
      </c>
      <c r="AF732" s="4">
        <f t="shared" si="367"/>
        <v>0</v>
      </c>
      <c r="AG732" s="4">
        <f t="shared" si="368"/>
        <v>0</v>
      </c>
      <c r="AH732" s="4">
        <f t="shared" si="383"/>
        <v>0</v>
      </c>
      <c r="AI732" s="4">
        <f t="shared" si="369"/>
        <v>0</v>
      </c>
      <c r="AJ732" s="4">
        <f t="shared" si="370"/>
        <v>0</v>
      </c>
      <c r="AK732" s="4">
        <f t="shared" si="371"/>
        <v>0</v>
      </c>
      <c r="AL732" s="4">
        <f t="shared" si="372"/>
        <v>0</v>
      </c>
      <c r="AM732" s="4">
        <f t="shared" si="373"/>
        <v>0</v>
      </c>
      <c r="AN732" s="4">
        <f t="shared" si="374"/>
        <v>0</v>
      </c>
      <c r="AO732" s="4">
        <f t="shared" si="375"/>
        <v>0</v>
      </c>
      <c r="AP732" s="4">
        <v>0</v>
      </c>
      <c r="AQ732" s="4">
        <v>0</v>
      </c>
      <c r="AR732" s="4">
        <f t="shared" si="376"/>
        <v>0</v>
      </c>
      <c r="AS732" s="4">
        <f t="shared" si="384"/>
        <v>0</v>
      </c>
      <c r="AT732" s="4">
        <v>0</v>
      </c>
      <c r="AU732" s="4">
        <f t="shared" si="385"/>
        <v>0</v>
      </c>
      <c r="AV732" s="18">
        <f t="shared" si="386"/>
        <v>0</v>
      </c>
      <c r="AW732" s="105"/>
      <c r="AX732" s="103"/>
      <c r="AY732" s="107">
        <f t="shared" si="377"/>
        <v>0</v>
      </c>
      <c r="AZ732" s="7"/>
      <c r="BA732" s="7"/>
      <c r="BB732" s="7"/>
      <c r="BC732" s="7"/>
      <c r="BD732" s="7"/>
      <c r="BE732" s="7"/>
      <c r="BF732" s="7"/>
    </row>
    <row r="733" spans="1:58" x14ac:dyDescent="0.25">
      <c r="A733" s="22" t="s">
        <v>2195</v>
      </c>
      <c r="B733" s="23">
        <v>74</v>
      </c>
      <c r="C733" s="22" t="s">
        <v>2293</v>
      </c>
      <c r="D733" s="48">
        <v>740780424</v>
      </c>
      <c r="E733" s="22" t="s">
        <v>2294</v>
      </c>
      <c r="F733" s="22" t="s">
        <v>1529</v>
      </c>
      <c r="I733" s="1" t="s">
        <v>2295</v>
      </c>
      <c r="J733" s="33">
        <v>0</v>
      </c>
      <c r="K733" s="33">
        <f t="shared" si="378"/>
        <v>0</v>
      </c>
      <c r="L733" s="33">
        <v>0</v>
      </c>
      <c r="M733" s="33">
        <f t="shared" si="379"/>
        <v>0</v>
      </c>
      <c r="N733" s="32">
        <v>1</v>
      </c>
      <c r="O733" s="43"/>
      <c r="P733" s="33" t="str">
        <f t="shared" si="355"/>
        <v/>
      </c>
      <c r="Q733" s="36">
        <f t="shared" si="356"/>
        <v>0</v>
      </c>
      <c r="R733" s="6">
        <f t="shared" si="357"/>
        <v>0</v>
      </c>
      <c r="S733" s="6">
        <f t="shared" si="358"/>
        <v>0</v>
      </c>
      <c r="T733" s="6">
        <f t="shared" si="380"/>
        <v>0</v>
      </c>
      <c r="U733" s="6">
        <f t="shared" si="359"/>
        <v>0</v>
      </c>
      <c r="V733" s="6">
        <f t="shared" si="360"/>
        <v>0</v>
      </c>
      <c r="W733" s="6">
        <f t="shared" si="361"/>
        <v>0</v>
      </c>
      <c r="X733" s="6">
        <f t="shared" si="362"/>
        <v>0</v>
      </c>
      <c r="Y733" s="6">
        <f t="shared" si="381"/>
        <v>0</v>
      </c>
      <c r="Z733" s="6">
        <f t="shared" si="363"/>
        <v>0</v>
      </c>
      <c r="AA733" s="4">
        <f t="shared" si="364"/>
        <v>0</v>
      </c>
      <c r="AB733" s="44">
        <f t="shared" si="365"/>
        <v>0</v>
      </c>
      <c r="AC733" s="6">
        <f t="shared" si="366"/>
        <v>0</v>
      </c>
      <c r="AD733" s="4">
        <f t="shared" si="382"/>
        <v>0</v>
      </c>
      <c r="AF733" s="4">
        <f t="shared" si="367"/>
        <v>0</v>
      </c>
      <c r="AG733" s="4">
        <f t="shared" si="368"/>
        <v>0</v>
      </c>
      <c r="AH733" s="4">
        <f t="shared" si="383"/>
        <v>0</v>
      </c>
      <c r="AI733" s="4">
        <f t="shared" si="369"/>
        <v>0</v>
      </c>
      <c r="AJ733" s="4">
        <f t="shared" si="370"/>
        <v>0</v>
      </c>
      <c r="AK733" s="4">
        <f t="shared" si="371"/>
        <v>0</v>
      </c>
      <c r="AL733" s="4">
        <f t="shared" si="372"/>
        <v>0</v>
      </c>
      <c r="AM733" s="4">
        <f t="shared" si="373"/>
        <v>0</v>
      </c>
      <c r="AN733" s="4">
        <f t="shared" si="374"/>
        <v>0</v>
      </c>
      <c r="AO733" s="4">
        <f t="shared" si="375"/>
        <v>0</v>
      </c>
      <c r="AP733" s="4">
        <v>0</v>
      </c>
      <c r="AQ733" s="4">
        <v>0</v>
      </c>
      <c r="AR733" s="4">
        <f t="shared" si="376"/>
        <v>0</v>
      </c>
      <c r="AS733" s="4">
        <f t="shared" si="384"/>
        <v>0</v>
      </c>
      <c r="AT733" s="4">
        <v>0</v>
      </c>
      <c r="AU733" s="4">
        <f t="shared" si="385"/>
        <v>0</v>
      </c>
      <c r="AV733" s="18">
        <f t="shared" si="386"/>
        <v>0</v>
      </c>
      <c r="AW733" s="105"/>
      <c r="AX733" s="103"/>
      <c r="AY733" s="107">
        <f t="shared" si="377"/>
        <v>0</v>
      </c>
      <c r="AZ733" s="7"/>
      <c r="BA733" s="7"/>
      <c r="BB733" s="7"/>
      <c r="BC733" s="7"/>
      <c r="BD733" s="7"/>
      <c r="BE733" s="7"/>
      <c r="BF733" s="7"/>
    </row>
    <row r="734" spans="1:58" x14ac:dyDescent="0.25">
      <c r="A734" s="22" t="s">
        <v>2195</v>
      </c>
      <c r="B734" s="23">
        <v>74</v>
      </c>
      <c r="C734" s="22" t="s">
        <v>2296</v>
      </c>
      <c r="D734" s="48">
        <v>740781141</v>
      </c>
      <c r="E734" s="22" t="s">
        <v>1287</v>
      </c>
      <c r="F734" s="22" t="s">
        <v>1504</v>
      </c>
      <c r="I734" s="1" t="s">
        <v>173</v>
      </c>
      <c r="J734" s="33">
        <v>50212</v>
      </c>
      <c r="K734" s="33">
        <f t="shared" si="378"/>
        <v>37709.216718956704</v>
      </c>
      <c r="L734" s="33">
        <v>2017</v>
      </c>
      <c r="M734" s="33">
        <f t="shared" si="379"/>
        <v>1</v>
      </c>
      <c r="N734" s="32">
        <v>0</v>
      </c>
      <c r="O734" s="33" t="s">
        <v>11</v>
      </c>
      <c r="P734" s="33" t="str">
        <f t="shared" si="355"/>
        <v/>
      </c>
      <c r="Q734" s="36">
        <f t="shared" si="356"/>
        <v>3.3376190476190479</v>
      </c>
      <c r="R734" s="6">
        <f t="shared" si="357"/>
        <v>4.7987969642857138</v>
      </c>
      <c r="S734" s="6">
        <f t="shared" si="358"/>
        <v>0</v>
      </c>
      <c r="T734" s="6">
        <f t="shared" si="380"/>
        <v>1.4611779166666659</v>
      </c>
      <c r="U734" s="6">
        <f t="shared" si="359"/>
        <v>4.7987969642857138</v>
      </c>
      <c r="V734" s="6">
        <f t="shared" si="360"/>
        <v>6.7248214285714285</v>
      </c>
      <c r="W734" s="6">
        <f t="shared" si="361"/>
        <v>7.6157916666666665</v>
      </c>
      <c r="X734" s="6">
        <f t="shared" si="362"/>
        <v>0</v>
      </c>
      <c r="Y734" s="6">
        <f t="shared" si="381"/>
        <v>0.89097023809523801</v>
      </c>
      <c r="Z734" s="6">
        <f t="shared" si="363"/>
        <v>7.6157916666666665</v>
      </c>
      <c r="AA734" s="4">
        <f t="shared" si="364"/>
        <v>1.3333333333333333</v>
      </c>
      <c r="AB734" s="44">
        <f t="shared" si="365"/>
        <v>2</v>
      </c>
      <c r="AC734" s="6">
        <f t="shared" si="366"/>
        <v>0.16666666666666666</v>
      </c>
      <c r="AD734" s="4">
        <f t="shared" si="382"/>
        <v>0</v>
      </c>
      <c r="AF734" s="4">
        <f t="shared" si="367"/>
        <v>0</v>
      </c>
      <c r="AG734" s="4">
        <f t="shared" si="368"/>
        <v>0</v>
      </c>
      <c r="AH734" s="4">
        <f t="shared" si="383"/>
        <v>0</v>
      </c>
      <c r="AI734" s="4">
        <f t="shared" si="369"/>
        <v>1037436.3208333327</v>
      </c>
      <c r="AJ734" s="4">
        <f t="shared" si="370"/>
        <v>264302.22266785713</v>
      </c>
      <c r="AK734" s="4">
        <f t="shared" si="371"/>
        <v>365132.79999999993</v>
      </c>
      <c r="AL734" s="4">
        <f t="shared" si="372"/>
        <v>84000</v>
      </c>
      <c r="AM734" s="4">
        <f t="shared" si="373"/>
        <v>11959.366666666665</v>
      </c>
      <c r="AN734" s="4">
        <f t="shared" si="374"/>
        <v>23837.272727272728</v>
      </c>
      <c r="AO734" s="4">
        <f t="shared" si="375"/>
        <v>140463.87999999998</v>
      </c>
      <c r="AP734" s="4">
        <v>0</v>
      </c>
      <c r="AQ734" s="4">
        <v>0</v>
      </c>
      <c r="AR734" s="4">
        <f t="shared" si="376"/>
        <v>0</v>
      </c>
      <c r="AS734" s="4">
        <f t="shared" si="384"/>
        <v>1927131.862895129</v>
      </c>
      <c r="AT734" s="4">
        <v>0</v>
      </c>
      <c r="AU734" s="4">
        <f t="shared" si="385"/>
        <v>1927131.862895129</v>
      </c>
      <c r="AV734" s="18">
        <f t="shared" si="386"/>
        <v>1</v>
      </c>
      <c r="AW734" s="105"/>
      <c r="AX734" s="103"/>
      <c r="AY734" s="107">
        <f t="shared" si="377"/>
        <v>1927131.862895129</v>
      </c>
      <c r="AZ734" s="7"/>
      <c r="BA734" s="7"/>
      <c r="BB734" s="7"/>
      <c r="BC734" s="7"/>
      <c r="BD734" s="7"/>
      <c r="BE734" s="7"/>
      <c r="BF734" s="7"/>
    </row>
    <row r="735" spans="1:58" x14ac:dyDescent="0.25">
      <c r="A735" s="22" t="s">
        <v>2195</v>
      </c>
      <c r="B735" s="23">
        <v>74</v>
      </c>
      <c r="C735" s="22" t="s">
        <v>2297</v>
      </c>
      <c r="D735" s="48">
        <v>740781166</v>
      </c>
      <c r="E735" s="22" t="s">
        <v>1279</v>
      </c>
      <c r="F735" s="22" t="s">
        <v>1504</v>
      </c>
      <c r="I735" s="1" t="s">
        <v>177</v>
      </c>
      <c r="J735" s="33">
        <v>0</v>
      </c>
      <c r="K735" s="33">
        <f t="shared" si="378"/>
        <v>0</v>
      </c>
      <c r="L735" s="33">
        <v>620</v>
      </c>
      <c r="M735" s="33">
        <f t="shared" si="379"/>
        <v>1</v>
      </c>
      <c r="N735" s="32">
        <v>0</v>
      </c>
      <c r="O735" s="33" t="s">
        <v>10</v>
      </c>
      <c r="P735" s="33" t="str">
        <f t="shared" si="355"/>
        <v>Faible activité</v>
      </c>
      <c r="Q735" s="36">
        <f t="shared" si="356"/>
        <v>0</v>
      </c>
      <c r="R735" s="6">
        <f t="shared" si="357"/>
        <v>0</v>
      </c>
      <c r="S735" s="6">
        <f t="shared" si="358"/>
        <v>1</v>
      </c>
      <c r="T735" s="6">
        <f t="shared" si="380"/>
        <v>1</v>
      </c>
      <c r="U735" s="6">
        <f t="shared" si="359"/>
        <v>1</v>
      </c>
      <c r="V735" s="6">
        <f t="shared" si="360"/>
        <v>0</v>
      </c>
      <c r="W735" s="6">
        <f t="shared" si="361"/>
        <v>0</v>
      </c>
      <c r="X735" s="6">
        <f t="shared" si="362"/>
        <v>1</v>
      </c>
      <c r="Y735" s="6">
        <f t="shared" si="381"/>
        <v>1</v>
      </c>
      <c r="Z735" s="6">
        <f t="shared" si="363"/>
        <v>1</v>
      </c>
      <c r="AA735" s="4">
        <f t="shared" si="364"/>
        <v>1</v>
      </c>
      <c r="AB735" s="44">
        <f t="shared" si="365"/>
        <v>1</v>
      </c>
      <c r="AC735" s="6">
        <f t="shared" si="366"/>
        <v>0.125</v>
      </c>
      <c r="AD735" s="4">
        <f t="shared" si="382"/>
        <v>0</v>
      </c>
      <c r="AF735" s="4">
        <f t="shared" si="367"/>
        <v>-50000</v>
      </c>
      <c r="AG735" s="4">
        <f t="shared" si="368"/>
        <v>0</v>
      </c>
      <c r="AH735" s="4">
        <f t="shared" si="383"/>
        <v>-50000</v>
      </c>
      <c r="AI735" s="4">
        <f t="shared" si="369"/>
        <v>660000</v>
      </c>
      <c r="AJ735" s="4">
        <f t="shared" si="370"/>
        <v>296645.40000000002</v>
      </c>
      <c r="AK735" s="4">
        <f t="shared" si="371"/>
        <v>273849.59999999998</v>
      </c>
      <c r="AL735" s="4">
        <f t="shared" si="372"/>
        <v>42000</v>
      </c>
      <c r="AM735" s="4">
        <f t="shared" si="373"/>
        <v>8969.5249999999996</v>
      </c>
      <c r="AN735" s="4">
        <f t="shared" si="374"/>
        <v>7327.272727272727</v>
      </c>
      <c r="AO735" s="4">
        <f t="shared" si="375"/>
        <v>0</v>
      </c>
      <c r="AP735" s="4">
        <v>-928000</v>
      </c>
      <c r="AQ735" s="4" t="s">
        <v>2339</v>
      </c>
      <c r="AR735" s="4">
        <f t="shared" si="376"/>
        <v>0</v>
      </c>
      <c r="AS735" s="4">
        <f t="shared" si="384"/>
        <v>360791.79772727261</v>
      </c>
      <c r="AT735" s="4">
        <v>0</v>
      </c>
      <c r="AU735" s="4">
        <f t="shared" si="385"/>
        <v>360791.79772727261</v>
      </c>
      <c r="AV735" s="18">
        <f t="shared" si="386"/>
        <v>1</v>
      </c>
      <c r="AW735" s="105"/>
      <c r="AX735" s="103"/>
      <c r="AY735" s="107">
        <f t="shared" si="377"/>
        <v>360791.79772727261</v>
      </c>
      <c r="AZ735" s="7"/>
      <c r="BA735" s="7"/>
      <c r="BB735" s="7"/>
      <c r="BC735" s="7"/>
      <c r="BD735" s="7"/>
      <c r="BE735" s="7"/>
      <c r="BF735" s="7"/>
    </row>
    <row r="736" spans="1:58" x14ac:dyDescent="0.25">
      <c r="A736" s="56" t="s">
        <v>592</v>
      </c>
      <c r="B736" s="57">
        <v>58</v>
      </c>
      <c r="C736" s="2" t="s">
        <v>2306</v>
      </c>
      <c r="D736" s="58">
        <v>580006336</v>
      </c>
      <c r="E736" s="58">
        <v>710781451</v>
      </c>
      <c r="F736" s="58">
        <v>0</v>
      </c>
      <c r="I736" s="1" t="s">
        <v>192</v>
      </c>
      <c r="J736" s="33">
        <v>0</v>
      </c>
      <c r="K736" s="33">
        <f t="shared" si="378"/>
        <v>0</v>
      </c>
      <c r="L736" s="33">
        <v>246</v>
      </c>
      <c r="M736" s="33">
        <v>1</v>
      </c>
      <c r="N736" s="32">
        <v>0</v>
      </c>
      <c r="O736" s="32" t="s">
        <v>10</v>
      </c>
      <c r="P736" s="33" t="str">
        <f t="shared" si="355"/>
        <v>Faible activité</v>
      </c>
      <c r="Q736" s="36">
        <f t="shared" si="356"/>
        <v>0</v>
      </c>
      <c r="R736" s="6">
        <f t="shared" si="357"/>
        <v>0</v>
      </c>
      <c r="S736" s="6">
        <f t="shared" si="358"/>
        <v>1</v>
      </c>
      <c r="T736" s="6">
        <f t="shared" si="380"/>
        <v>1</v>
      </c>
      <c r="U736" s="6">
        <f t="shared" si="359"/>
        <v>1</v>
      </c>
      <c r="V736" s="6">
        <f t="shared" si="360"/>
        <v>0</v>
      </c>
      <c r="W736" s="6">
        <f t="shared" si="361"/>
        <v>0</v>
      </c>
      <c r="X736" s="6">
        <f t="shared" si="362"/>
        <v>1</v>
      </c>
      <c r="Y736" s="6">
        <f t="shared" si="381"/>
        <v>1</v>
      </c>
      <c r="Z736" s="6">
        <f t="shared" si="363"/>
        <v>1</v>
      </c>
      <c r="AA736" s="4">
        <f t="shared" si="364"/>
        <v>1</v>
      </c>
      <c r="AB736" s="44">
        <f t="shared" si="365"/>
        <v>1</v>
      </c>
      <c r="AC736" s="6">
        <f t="shared" si="366"/>
        <v>0.125</v>
      </c>
      <c r="AD736" s="4">
        <f t="shared" si="382"/>
        <v>0</v>
      </c>
      <c r="AF736" s="4">
        <f t="shared" si="367"/>
        <v>-50000</v>
      </c>
      <c r="AG736" s="4">
        <f t="shared" si="368"/>
        <v>0</v>
      </c>
      <c r="AH736" s="4">
        <f t="shared" si="383"/>
        <v>-50000</v>
      </c>
      <c r="AI736" s="4">
        <f t="shared" si="369"/>
        <v>660000</v>
      </c>
      <c r="AJ736" s="4">
        <f t="shared" si="370"/>
        <v>296645.40000000002</v>
      </c>
      <c r="AK736" s="4">
        <f t="shared" si="371"/>
        <v>273849.59999999998</v>
      </c>
      <c r="AL736" s="4">
        <f t="shared" si="372"/>
        <v>42000</v>
      </c>
      <c r="AM736" s="4">
        <f t="shared" si="373"/>
        <v>8969.5249999999996</v>
      </c>
      <c r="AN736" s="4">
        <f t="shared" si="374"/>
        <v>2907.2727272727275</v>
      </c>
      <c r="AO736" s="4">
        <f t="shared" si="375"/>
        <v>0</v>
      </c>
      <c r="AP736" s="4">
        <v>0</v>
      </c>
      <c r="AQ736" s="4">
        <v>0</v>
      </c>
      <c r="AR736" s="4">
        <f t="shared" si="376"/>
        <v>0</v>
      </c>
      <c r="AS736" s="4">
        <f t="shared" si="384"/>
        <v>1284371.7977272726</v>
      </c>
      <c r="AT736" s="4">
        <v>0</v>
      </c>
      <c r="AU736" s="4">
        <f t="shared" si="385"/>
        <v>1284371.7977272726</v>
      </c>
      <c r="AV736" s="18">
        <f t="shared" si="386"/>
        <v>1</v>
      </c>
      <c r="AW736" s="105"/>
      <c r="AX736" s="103"/>
      <c r="AY736" s="107">
        <f t="shared" si="377"/>
        <v>1284371.7977272726</v>
      </c>
      <c r="AZ736" s="7"/>
      <c r="BA736" s="7"/>
      <c r="BB736" s="7"/>
      <c r="BC736" s="7"/>
      <c r="BD736" s="7"/>
      <c r="BE736" s="7"/>
      <c r="BF736" s="7"/>
    </row>
    <row r="737" spans="1:58" x14ac:dyDescent="0.25">
      <c r="A737" s="2" t="s">
        <v>580</v>
      </c>
      <c r="B737" s="2" t="s">
        <v>2175</v>
      </c>
      <c r="C737" s="2" t="s">
        <v>2307</v>
      </c>
      <c r="D737" s="58">
        <v>970112470</v>
      </c>
      <c r="E737" s="58">
        <v>970100186</v>
      </c>
      <c r="F737" s="58">
        <v>0</v>
      </c>
      <c r="I737" s="58">
        <v>970100186</v>
      </c>
      <c r="J737" s="33">
        <v>0</v>
      </c>
      <c r="K737" s="33">
        <f t="shared" si="378"/>
        <v>0</v>
      </c>
      <c r="L737" s="33">
        <v>156</v>
      </c>
      <c r="M737" s="33">
        <v>1</v>
      </c>
      <c r="N737" s="32">
        <v>0</v>
      </c>
      <c r="O737" s="32" t="s">
        <v>10</v>
      </c>
      <c r="P737" s="33" t="str">
        <f t="shared" si="355"/>
        <v>Faible activité</v>
      </c>
      <c r="Q737" s="36">
        <f t="shared" si="356"/>
        <v>0</v>
      </c>
      <c r="R737" s="6">
        <f t="shared" si="357"/>
        <v>0</v>
      </c>
      <c r="S737" s="6">
        <f t="shared" si="358"/>
        <v>1</v>
      </c>
      <c r="T737" s="6">
        <f t="shared" si="380"/>
        <v>1</v>
      </c>
      <c r="U737" s="6">
        <f t="shared" si="359"/>
        <v>1</v>
      </c>
      <c r="V737" s="6">
        <f t="shared" si="360"/>
        <v>0</v>
      </c>
      <c r="W737" s="6">
        <f t="shared" si="361"/>
        <v>0</v>
      </c>
      <c r="X737" s="6">
        <f t="shared" si="362"/>
        <v>1</v>
      </c>
      <c r="Y737" s="6">
        <f t="shared" si="381"/>
        <v>1</v>
      </c>
      <c r="Z737" s="6">
        <f t="shared" si="363"/>
        <v>1</v>
      </c>
      <c r="AA737" s="4">
        <f t="shared" si="364"/>
        <v>1</v>
      </c>
      <c r="AB737" s="44">
        <f t="shared" si="365"/>
        <v>1</v>
      </c>
      <c r="AC737" s="6">
        <f t="shared" si="366"/>
        <v>0.125</v>
      </c>
      <c r="AD737" s="4">
        <f t="shared" si="382"/>
        <v>0</v>
      </c>
      <c r="AF737" s="4">
        <f t="shared" si="367"/>
        <v>-50000</v>
      </c>
      <c r="AG737" s="4">
        <f t="shared" si="368"/>
        <v>0</v>
      </c>
      <c r="AH737" s="4">
        <f t="shared" si="383"/>
        <v>-50000</v>
      </c>
      <c r="AI737" s="4">
        <f t="shared" si="369"/>
        <v>660000</v>
      </c>
      <c r="AJ737" s="4">
        <f t="shared" si="370"/>
        <v>296645.40000000002</v>
      </c>
      <c r="AK737" s="4">
        <f t="shared" si="371"/>
        <v>273849.59999999998</v>
      </c>
      <c r="AL737" s="4">
        <f t="shared" si="372"/>
        <v>42000</v>
      </c>
      <c r="AM737" s="4">
        <f t="shared" si="373"/>
        <v>8969.5249999999996</v>
      </c>
      <c r="AN737" s="4">
        <f t="shared" si="374"/>
        <v>1843.6363636363637</v>
      </c>
      <c r="AO737" s="4">
        <f t="shared" si="375"/>
        <v>0</v>
      </c>
      <c r="AP737" s="4">
        <v>0</v>
      </c>
      <c r="AQ737" s="4">
        <v>0</v>
      </c>
      <c r="AR737" s="4">
        <f t="shared" si="376"/>
        <v>0</v>
      </c>
      <c r="AS737" s="4">
        <f t="shared" si="384"/>
        <v>1283308.1613636364</v>
      </c>
      <c r="AU737" s="4">
        <f t="shared" si="385"/>
        <v>1283308.1613636364</v>
      </c>
      <c r="AV737" s="18">
        <f t="shared" si="386"/>
        <v>1</v>
      </c>
      <c r="AW737" s="105">
        <f>0.26*AS737</f>
        <v>333660.1219545455</v>
      </c>
      <c r="AX737" s="103" t="s">
        <v>2415</v>
      </c>
      <c r="AY737" s="107">
        <f t="shared" si="377"/>
        <v>1616968.283318182</v>
      </c>
      <c r="AZ737" s="7"/>
      <c r="BA737" s="7"/>
      <c r="BB737" s="7"/>
      <c r="BC737" s="7"/>
      <c r="BD737" s="7"/>
      <c r="BE737" s="7"/>
      <c r="BF737" s="7"/>
    </row>
    <row r="738" spans="1:58" x14ac:dyDescent="0.25">
      <c r="A738" s="22" t="s">
        <v>2195</v>
      </c>
      <c r="B738" s="23">
        <v>74</v>
      </c>
      <c r="C738" s="22" t="s">
        <v>2298</v>
      </c>
      <c r="D738" s="48">
        <v>740781224</v>
      </c>
      <c r="E738" s="22" t="s">
        <v>1279</v>
      </c>
      <c r="F738" s="22" t="s">
        <v>1504</v>
      </c>
      <c r="I738" s="1" t="s">
        <v>177</v>
      </c>
      <c r="J738" s="33">
        <v>35167</v>
      </c>
      <c r="K738" s="33">
        <f t="shared" si="378"/>
        <v>26410.420305017731</v>
      </c>
      <c r="L738" s="33">
        <v>940</v>
      </c>
      <c r="M738" s="33">
        <f t="shared" si="379"/>
        <v>1</v>
      </c>
      <c r="N738" s="32">
        <v>0</v>
      </c>
      <c r="O738" s="33" t="s">
        <v>11</v>
      </c>
      <c r="P738" s="33" t="str">
        <f t="shared" si="355"/>
        <v/>
      </c>
      <c r="Q738" s="36">
        <f t="shared" si="356"/>
        <v>2.4420833333333336</v>
      </c>
      <c r="R738" s="6">
        <f t="shared" si="357"/>
        <v>3.3920160714285714</v>
      </c>
      <c r="S738" s="6">
        <f t="shared" si="358"/>
        <v>0</v>
      </c>
      <c r="T738" s="6">
        <f t="shared" si="380"/>
        <v>0.94993273809523782</v>
      </c>
      <c r="U738" s="6">
        <f t="shared" si="359"/>
        <v>3.3920160714285714</v>
      </c>
      <c r="V738" s="6">
        <f t="shared" si="360"/>
        <v>4.7098660714285714</v>
      </c>
      <c r="W738" s="6">
        <f t="shared" si="361"/>
        <v>5.1129345238095238</v>
      </c>
      <c r="X738" s="6">
        <f t="shared" si="362"/>
        <v>0</v>
      </c>
      <c r="Y738" s="6">
        <f t="shared" si="381"/>
        <v>0.40306845238095246</v>
      </c>
      <c r="Z738" s="6">
        <f t="shared" si="363"/>
        <v>5.1129345238095238</v>
      </c>
      <c r="AA738" s="4">
        <f t="shared" si="364"/>
        <v>1</v>
      </c>
      <c r="AB738" s="44">
        <f t="shared" si="365"/>
        <v>1</v>
      </c>
      <c r="AC738" s="6">
        <f t="shared" si="366"/>
        <v>0.125</v>
      </c>
      <c r="AD738" s="4">
        <f t="shared" si="382"/>
        <v>0</v>
      </c>
      <c r="AF738" s="4">
        <f t="shared" si="367"/>
        <v>0</v>
      </c>
      <c r="AG738" s="4">
        <f t="shared" si="368"/>
        <v>0</v>
      </c>
      <c r="AH738" s="4">
        <f t="shared" si="383"/>
        <v>0</v>
      </c>
      <c r="AI738" s="4">
        <f t="shared" si="369"/>
        <v>674452.24404761882</v>
      </c>
      <c r="AJ738" s="4">
        <f t="shared" si="370"/>
        <v>119568.4022839286</v>
      </c>
      <c r="AK738" s="4">
        <f t="shared" si="371"/>
        <v>273849.59999999998</v>
      </c>
      <c r="AL738" s="4">
        <f t="shared" si="372"/>
        <v>42000</v>
      </c>
      <c r="AM738" s="4">
        <f t="shared" si="373"/>
        <v>8969.5249999999996</v>
      </c>
      <c r="AN738" s="4">
        <f t="shared" si="374"/>
        <v>11109.09090909091</v>
      </c>
      <c r="AO738" s="4">
        <f t="shared" si="375"/>
        <v>0</v>
      </c>
      <c r="AP738" s="4">
        <v>0</v>
      </c>
      <c r="AQ738" s="4">
        <v>0</v>
      </c>
      <c r="AR738" s="4">
        <f t="shared" si="376"/>
        <v>0</v>
      </c>
      <c r="AS738" s="4">
        <f t="shared" si="384"/>
        <v>1129948.8622406381</v>
      </c>
      <c r="AT738" s="4">
        <v>0</v>
      </c>
      <c r="AU738" s="4">
        <f t="shared" si="385"/>
        <v>1129948.8622406381</v>
      </c>
      <c r="AV738" s="18">
        <f t="shared" si="386"/>
        <v>1</v>
      </c>
      <c r="AW738" s="105"/>
      <c r="AX738" s="103"/>
      <c r="AY738" s="107">
        <f t="shared" si="377"/>
        <v>1129948.8622406381</v>
      </c>
      <c r="AZ738" s="7"/>
      <c r="BA738" s="7"/>
      <c r="BB738" s="7"/>
      <c r="BC738" s="7"/>
      <c r="BD738" s="7"/>
      <c r="BE738" s="7"/>
      <c r="BF738" s="7"/>
    </row>
    <row r="739" spans="1:58" x14ac:dyDescent="0.25">
      <c r="U739" s="4"/>
    </row>
    <row r="740" spans="1:58" x14ac:dyDescent="0.25">
      <c r="U740" s="6"/>
      <c r="AW740" s="18"/>
    </row>
    <row r="743" spans="1:58" x14ac:dyDescent="0.25">
      <c r="L743" s="30"/>
    </row>
    <row r="744" spans="1:58" x14ac:dyDescent="0.25">
      <c r="AW744" s="127"/>
    </row>
  </sheetData>
  <sheetProtection sheet="1" objects="1" scenarios="1" formatCells="0" formatColumns="0" formatRows="0" autoFilter="0"/>
  <autoFilter ref="A5:AY738"/>
  <mergeCells count="1">
    <mergeCell ref="A4:F4"/>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4"/>
  <sheetViews>
    <sheetView topLeftCell="K1" workbookViewId="0">
      <selection activeCell="Y3" sqref="Y3"/>
    </sheetView>
  </sheetViews>
  <sheetFormatPr baseColWidth="10" defaultRowHeight="15" x14ac:dyDescent="0.25"/>
  <cols>
    <col min="1" max="1" width="24.5703125" customWidth="1"/>
    <col min="4" max="4" width="33.140625" customWidth="1"/>
    <col min="6" max="6" width="13.5703125" customWidth="1"/>
    <col min="7" max="7" width="29" customWidth="1"/>
    <col min="8" max="8" width="11.42578125" customWidth="1"/>
    <col min="9" max="9" width="31.5703125" customWidth="1"/>
    <col min="12" max="12" width="16.42578125" bestFit="1" customWidth="1"/>
    <col min="13" max="13" width="14.28515625" bestFit="1" customWidth="1"/>
    <col min="14" max="14" width="13.5703125" customWidth="1"/>
    <col min="15" max="15" width="14.28515625" bestFit="1" customWidth="1"/>
    <col min="16" max="16" width="15.42578125" bestFit="1" customWidth="1"/>
    <col min="17" max="17" width="16.7109375" customWidth="1"/>
    <col min="18" max="18" width="15.7109375" customWidth="1"/>
    <col min="19" max="19" width="14.28515625" bestFit="1" customWidth="1"/>
    <col min="20" max="20" width="16.42578125" bestFit="1" customWidth="1"/>
    <col min="21" max="23" width="18.5703125" customWidth="1"/>
    <col min="24" max="24" width="17.42578125" customWidth="1"/>
  </cols>
  <sheetData>
    <row r="1" spans="1:24" x14ac:dyDescent="0.25">
      <c r="V1" s="108"/>
    </row>
    <row r="2" spans="1:24" x14ac:dyDescent="0.25">
      <c r="L2" s="99">
        <f t="shared" ref="L2:X2" si="0">SUM(L6:L449)</f>
        <v>827604241.34336841</v>
      </c>
      <c r="M2" s="99">
        <f t="shared" si="0"/>
        <v>1100000</v>
      </c>
      <c r="N2" s="99">
        <f t="shared" si="0"/>
        <v>0</v>
      </c>
      <c r="O2" s="99">
        <f t="shared" si="0"/>
        <v>4650839.16</v>
      </c>
      <c r="P2" s="99">
        <f t="shared" si="0"/>
        <v>77850001</v>
      </c>
      <c r="Q2" s="99">
        <f t="shared" si="0"/>
        <v>60275449.689865947</v>
      </c>
      <c r="R2" s="99">
        <f t="shared" si="0"/>
        <v>81288398.800134107</v>
      </c>
      <c r="S2" s="99">
        <f t="shared" si="0"/>
        <v>4450000</v>
      </c>
      <c r="T2" s="99">
        <f t="shared" si="0"/>
        <v>765191233.0133692</v>
      </c>
      <c r="U2" s="99">
        <f t="shared" si="0"/>
        <v>828720768.85294366</v>
      </c>
      <c r="V2" s="99">
        <f t="shared" si="0"/>
        <v>10045908.28164435</v>
      </c>
      <c r="W2" s="99">
        <f t="shared" si="0"/>
        <v>530000</v>
      </c>
      <c r="X2" s="99">
        <f t="shared" si="0"/>
        <v>817067301.93116558</v>
      </c>
    </row>
    <row r="4" spans="1:24" ht="15.75" thickBot="1" x14ac:dyDescent="0.3"/>
    <row r="5" spans="1:24" ht="57" thickBot="1" x14ac:dyDescent="0.3">
      <c r="A5" s="83" t="s">
        <v>2322</v>
      </c>
      <c r="B5" s="84" t="s">
        <v>2321</v>
      </c>
      <c r="C5" s="85" t="s">
        <v>725</v>
      </c>
      <c r="D5" s="86" t="s">
        <v>578</v>
      </c>
      <c r="E5" s="86" t="s">
        <v>2347</v>
      </c>
      <c r="F5" s="87" t="s">
        <v>2348</v>
      </c>
      <c r="G5" s="88" t="s">
        <v>2321</v>
      </c>
      <c r="H5" s="88" t="s">
        <v>725</v>
      </c>
      <c r="I5" s="88" t="s">
        <v>578</v>
      </c>
      <c r="J5" s="88" t="s">
        <v>1497</v>
      </c>
      <c r="K5" s="88" t="s">
        <v>1496</v>
      </c>
      <c r="L5" s="88" t="s">
        <v>2400</v>
      </c>
      <c r="M5" s="89" t="s">
        <v>2392</v>
      </c>
      <c r="N5" s="89" t="s">
        <v>2349</v>
      </c>
      <c r="O5" s="89" t="s">
        <v>2350</v>
      </c>
      <c r="P5" s="89" t="s">
        <v>2369</v>
      </c>
      <c r="Q5" s="89" t="s">
        <v>2351</v>
      </c>
      <c r="R5" s="89" t="s">
        <v>2352</v>
      </c>
      <c r="S5" s="89" t="s">
        <v>2353</v>
      </c>
      <c r="T5" s="90" t="s">
        <v>2403</v>
      </c>
      <c r="U5" s="109" t="s">
        <v>2401</v>
      </c>
      <c r="V5" s="109" t="s">
        <v>2404</v>
      </c>
      <c r="W5" s="109" t="s">
        <v>2405</v>
      </c>
      <c r="X5" s="109" t="s">
        <v>2402</v>
      </c>
    </row>
    <row r="6" spans="1:24" x14ac:dyDescent="0.25">
      <c r="A6" s="60" t="s">
        <v>2354</v>
      </c>
      <c r="B6" s="61" t="s">
        <v>726</v>
      </c>
      <c r="C6" s="62" t="s">
        <v>727</v>
      </c>
      <c r="D6" s="63" t="s">
        <v>728</v>
      </c>
      <c r="E6" s="64" t="s">
        <v>2355</v>
      </c>
      <c r="F6" s="65">
        <v>1</v>
      </c>
      <c r="G6" s="53" t="s">
        <v>726</v>
      </c>
      <c r="H6" s="54" t="s">
        <v>727</v>
      </c>
      <c r="I6" s="55" t="s">
        <v>728</v>
      </c>
      <c r="J6" s="91">
        <f>SUMIF('1. Estimation Equipe +VHL '!$I$6:$I$738,H6,'1. Estimation Equipe +VHL '!$AV$6:$AV$738)</f>
        <v>1</v>
      </c>
      <c r="K6" s="92">
        <f>SUMIF('1. Estimation Equipe +VHL '!$I$6:$I$738,H6,'1. Estimation Equipe +VHL '!$L$6:$L$738)</f>
        <v>482</v>
      </c>
      <c r="L6" s="91">
        <f>SUMIF('1. Estimation Equipe +VHL '!$I$6:$I$738,H6,'1. Estimation Equipe +VHL '!$AU$6:$AU$738)</f>
        <v>933224.78016850667</v>
      </c>
      <c r="M6" s="93"/>
      <c r="N6" s="93"/>
      <c r="O6" s="93">
        <v>0</v>
      </c>
      <c r="P6" s="93"/>
      <c r="Q6" s="93">
        <v>0</v>
      </c>
      <c r="R6" s="93">
        <v>35611.1</v>
      </c>
      <c r="S6" s="93">
        <v>0</v>
      </c>
      <c r="T6" s="94">
        <f>+L6+M6+O6+P6-Q6-R6-S6</f>
        <v>897613.68016850669</v>
      </c>
      <c r="U6" s="110">
        <f>SUMIF('1. Estimation Equipe +VHL '!$I$6:$I$738,H6,'1. Estimation Equipe +VHL '!$AY$6:$AY$738)</f>
        <v>933224.78016850667</v>
      </c>
      <c r="V6" s="114">
        <f>0.166666666666667*Q6</f>
        <v>0</v>
      </c>
      <c r="W6" s="114"/>
      <c r="X6" s="111">
        <f>+U6+M6+O6+P6-V6-R6-S6+W6</f>
        <v>897613.68016850669</v>
      </c>
    </row>
    <row r="7" spans="1:24" x14ac:dyDescent="0.25">
      <c r="A7" s="60" t="s">
        <v>2354</v>
      </c>
      <c r="B7" s="61" t="s">
        <v>726</v>
      </c>
      <c r="C7" s="62" t="s">
        <v>729</v>
      </c>
      <c r="D7" s="63" t="s">
        <v>730</v>
      </c>
      <c r="E7" s="64" t="s">
        <v>2355</v>
      </c>
      <c r="F7" s="65">
        <v>1</v>
      </c>
      <c r="G7" s="53" t="s">
        <v>726</v>
      </c>
      <c r="H7" s="54" t="s">
        <v>729</v>
      </c>
      <c r="I7" s="55" t="s">
        <v>730</v>
      </c>
      <c r="J7" s="91">
        <f>SUMIF('1. Estimation Equipe +VHL '!$I$6:$I$738,H7,'1. Estimation Equipe +VHL '!$AV$6:$AV$738)</f>
        <v>1</v>
      </c>
      <c r="K7" s="92">
        <f>SUMIF('1. Estimation Equipe +VHL '!$I$6:$I$738,H7,'1. Estimation Equipe +VHL '!$L$6:$L$738)</f>
        <v>1782</v>
      </c>
      <c r="L7" s="91">
        <f>SUMIF('1. Estimation Equipe +VHL '!$I$6:$I$738,H7,'1. Estimation Equipe +VHL '!$AU$6:$AU$738)</f>
        <v>1844096.225133928</v>
      </c>
      <c r="M7" s="93"/>
      <c r="N7" s="93"/>
      <c r="O7" s="93">
        <v>0</v>
      </c>
      <c r="P7" s="93"/>
      <c r="Q7" s="93">
        <v>0</v>
      </c>
      <c r="R7" s="93">
        <v>747090.6</v>
      </c>
      <c r="S7" s="93">
        <v>0</v>
      </c>
      <c r="T7" s="94">
        <f t="shared" ref="T7:T70" si="1">+L7+M7+O7+P7-Q7-R7-S7</f>
        <v>1097005.6251339279</v>
      </c>
      <c r="U7" s="110">
        <f>SUMIF('1. Estimation Equipe +VHL '!$I$6:$I$738,H7,'1. Estimation Equipe +VHL '!$AY$6:$AY$738)</f>
        <v>1844096.225133928</v>
      </c>
      <c r="V7" s="114">
        <f t="shared" ref="V7:V70" si="2">0.166666666666667*Q7</f>
        <v>0</v>
      </c>
      <c r="W7" s="114"/>
      <c r="X7" s="111">
        <f t="shared" ref="X7:X69" si="3">+U7+M7+O7+P7-V7-R7-S7+W7</f>
        <v>1097005.6251339279</v>
      </c>
    </row>
    <row r="8" spans="1:24" x14ac:dyDescent="0.25">
      <c r="A8" s="60" t="s">
        <v>2354</v>
      </c>
      <c r="B8" s="61" t="s">
        <v>726</v>
      </c>
      <c r="C8" s="62" t="s">
        <v>731</v>
      </c>
      <c r="D8" s="63" t="s">
        <v>732</v>
      </c>
      <c r="E8" s="64" t="s">
        <v>2355</v>
      </c>
      <c r="F8" s="65">
        <v>1</v>
      </c>
      <c r="G8" s="53" t="s">
        <v>726</v>
      </c>
      <c r="H8" s="54" t="s">
        <v>731</v>
      </c>
      <c r="I8" s="55" t="s">
        <v>732</v>
      </c>
      <c r="J8" s="91">
        <f>SUMIF('1. Estimation Equipe +VHL '!$I$6:$I$738,H8,'1. Estimation Equipe +VHL '!$AV$6:$AV$738)</f>
        <v>1</v>
      </c>
      <c r="K8" s="92">
        <f>SUMIF('1. Estimation Equipe +VHL '!$I$6:$I$738,H8,'1. Estimation Equipe +VHL '!$L$6:$L$738)</f>
        <v>546</v>
      </c>
      <c r="L8" s="91">
        <f>SUMIF('1. Estimation Equipe +VHL '!$I$6:$I$738,H8,'1. Estimation Equipe +VHL '!$AU$6:$AU$738)</f>
        <v>944222.03856617969</v>
      </c>
      <c r="M8" s="93"/>
      <c r="N8" s="93"/>
      <c r="O8" s="93">
        <v>0</v>
      </c>
      <c r="P8" s="93"/>
      <c r="Q8" s="93">
        <v>0</v>
      </c>
      <c r="R8" s="93">
        <v>200325.5</v>
      </c>
      <c r="S8" s="93">
        <v>0</v>
      </c>
      <c r="T8" s="94">
        <f t="shared" si="1"/>
        <v>743896.53856617969</v>
      </c>
      <c r="U8" s="110">
        <f>SUMIF('1. Estimation Equipe +VHL '!$I$6:$I$738,H8,'1. Estimation Equipe +VHL '!$AY$6:$AY$738)</f>
        <v>944222.03856617969</v>
      </c>
      <c r="V8" s="114">
        <f t="shared" si="2"/>
        <v>0</v>
      </c>
      <c r="W8" s="114"/>
      <c r="X8" s="111">
        <f t="shared" si="3"/>
        <v>743896.53856617969</v>
      </c>
    </row>
    <row r="9" spans="1:24" x14ac:dyDescent="0.25">
      <c r="A9" s="60" t="s">
        <v>2356</v>
      </c>
      <c r="B9" s="61" t="s">
        <v>585</v>
      </c>
      <c r="C9" s="62" t="s">
        <v>733</v>
      </c>
      <c r="D9" s="63" t="s">
        <v>734</v>
      </c>
      <c r="E9" s="64" t="s">
        <v>2355</v>
      </c>
      <c r="F9" s="65">
        <v>1</v>
      </c>
      <c r="G9" s="53" t="s">
        <v>585</v>
      </c>
      <c r="H9" s="54" t="s">
        <v>733</v>
      </c>
      <c r="I9" s="55" t="s">
        <v>734</v>
      </c>
      <c r="J9" s="91">
        <f>SUMIF('1. Estimation Equipe +VHL '!$I$6:$I$738,H9,'1. Estimation Equipe +VHL '!$AV$6:$AV$738)</f>
        <v>2</v>
      </c>
      <c r="K9" s="92">
        <f>SUMIF('1. Estimation Equipe +VHL '!$I$6:$I$738,H9,'1. Estimation Equipe +VHL '!$L$6:$L$738)</f>
        <v>2976</v>
      </c>
      <c r="L9" s="91">
        <f>SUMIF('1. Estimation Equipe +VHL '!$I$6:$I$738,H9,'1. Estimation Equipe +VHL '!$AU$6:$AU$738)</f>
        <v>3466832.6528694811</v>
      </c>
      <c r="M9" s="93"/>
      <c r="N9" s="93"/>
      <c r="O9" s="93">
        <v>0</v>
      </c>
      <c r="P9" s="93"/>
      <c r="Q9" s="93">
        <v>87731.839999999997</v>
      </c>
      <c r="R9" s="93">
        <v>475209.45</v>
      </c>
      <c r="S9" s="93">
        <v>0</v>
      </c>
      <c r="T9" s="94">
        <f t="shared" si="1"/>
        <v>2903891.3628694811</v>
      </c>
      <c r="U9" s="110">
        <f>SUMIF('1. Estimation Equipe +VHL '!$I$6:$I$738,H9,'1. Estimation Equipe +VHL '!$AY$6:$AY$738)</f>
        <v>3466832.6528694811</v>
      </c>
      <c r="V9" s="114">
        <f t="shared" si="2"/>
        <v>14621.973333333361</v>
      </c>
      <c r="W9" s="114"/>
      <c r="X9" s="111">
        <f t="shared" si="3"/>
        <v>2977001.2295361478</v>
      </c>
    </row>
    <row r="10" spans="1:24" x14ac:dyDescent="0.25">
      <c r="A10" s="60" t="s">
        <v>2356</v>
      </c>
      <c r="B10" s="61" t="s">
        <v>585</v>
      </c>
      <c r="C10" s="62" t="s">
        <v>735</v>
      </c>
      <c r="D10" s="63" t="s">
        <v>708</v>
      </c>
      <c r="E10" s="64" t="s">
        <v>2355</v>
      </c>
      <c r="F10" s="65">
        <v>1</v>
      </c>
      <c r="G10" s="53" t="s">
        <v>585</v>
      </c>
      <c r="H10" s="54" t="s">
        <v>735</v>
      </c>
      <c r="I10" s="55" t="s">
        <v>708</v>
      </c>
      <c r="J10" s="91">
        <f>SUMIF('1. Estimation Equipe +VHL '!$I$6:$I$738,H10,'1. Estimation Equipe +VHL '!$AV$6:$AV$738)</f>
        <v>1</v>
      </c>
      <c r="K10" s="92">
        <f>SUMIF('1. Estimation Equipe +VHL '!$I$6:$I$738,H10,'1. Estimation Equipe +VHL '!$L$6:$L$738)</f>
        <v>2191</v>
      </c>
      <c r="L10" s="91">
        <f>SUMIF('1. Estimation Equipe +VHL '!$I$6:$I$738,H10,'1. Estimation Equipe +VHL '!$AU$6:$AU$738)</f>
        <v>2064705.4535428029</v>
      </c>
      <c r="M10" s="93"/>
      <c r="N10" s="93"/>
      <c r="O10" s="93">
        <v>0</v>
      </c>
      <c r="P10" s="93">
        <v>1132433</v>
      </c>
      <c r="Q10" s="93">
        <v>721069.61</v>
      </c>
      <c r="R10" s="93">
        <v>247504.82</v>
      </c>
      <c r="S10" s="93">
        <v>0</v>
      </c>
      <c r="T10" s="94">
        <f t="shared" si="1"/>
        <v>2228564.0235428032</v>
      </c>
      <c r="U10" s="110">
        <f>SUMIF('1. Estimation Equipe +VHL '!$I$6:$I$738,H10,'1. Estimation Equipe +VHL '!$AY$6:$AY$738)</f>
        <v>2064705.4535428029</v>
      </c>
      <c r="V10" s="114">
        <f t="shared" si="2"/>
        <v>120178.26833333356</v>
      </c>
      <c r="W10" s="114"/>
      <c r="X10" s="111">
        <f t="shared" si="3"/>
        <v>2829455.3652094696</v>
      </c>
    </row>
    <row r="11" spans="1:24" x14ac:dyDescent="0.25">
      <c r="A11" s="60" t="s">
        <v>2356</v>
      </c>
      <c r="B11" s="61" t="s">
        <v>585</v>
      </c>
      <c r="C11" s="62" t="s">
        <v>736</v>
      </c>
      <c r="D11" s="63" t="s">
        <v>737</v>
      </c>
      <c r="E11" s="64" t="s">
        <v>2355</v>
      </c>
      <c r="F11" s="65">
        <v>1</v>
      </c>
      <c r="G11" s="53" t="s">
        <v>585</v>
      </c>
      <c r="H11" s="54" t="s">
        <v>736</v>
      </c>
      <c r="I11" s="55" t="s">
        <v>737</v>
      </c>
      <c r="J11" s="91">
        <f>SUMIF('1. Estimation Equipe +VHL '!$I$6:$I$738,H11,'1. Estimation Equipe +VHL '!$AV$6:$AV$738)</f>
        <v>1</v>
      </c>
      <c r="K11" s="92">
        <f>SUMIF('1. Estimation Equipe +VHL '!$I$6:$I$738,H11,'1. Estimation Equipe +VHL '!$L$6:$L$738)</f>
        <v>824</v>
      </c>
      <c r="L11" s="91">
        <f>SUMIF('1. Estimation Equipe +VHL '!$I$6:$I$738,H11,'1. Estimation Equipe +VHL '!$AU$6:$AU$738)</f>
        <v>1050534.0537033004</v>
      </c>
      <c r="M11" s="93"/>
      <c r="N11" s="93"/>
      <c r="O11" s="93">
        <v>0</v>
      </c>
      <c r="P11" s="93"/>
      <c r="Q11" s="93">
        <v>0</v>
      </c>
      <c r="R11" s="93">
        <v>132839.97</v>
      </c>
      <c r="S11" s="93">
        <v>0</v>
      </c>
      <c r="T11" s="94">
        <f t="shared" si="1"/>
        <v>917694.08370330045</v>
      </c>
      <c r="U11" s="110">
        <f>SUMIF('1. Estimation Equipe +VHL '!$I$6:$I$738,H11,'1. Estimation Equipe +VHL '!$AY$6:$AY$738)</f>
        <v>1050534.0537033004</v>
      </c>
      <c r="V11" s="114">
        <f t="shared" si="2"/>
        <v>0</v>
      </c>
      <c r="W11" s="114"/>
      <c r="X11" s="111">
        <f t="shared" si="3"/>
        <v>917694.08370330045</v>
      </c>
    </row>
    <row r="12" spans="1:24" x14ac:dyDescent="0.25">
      <c r="A12" s="60" t="s">
        <v>2356</v>
      </c>
      <c r="B12" s="61" t="s">
        <v>585</v>
      </c>
      <c r="C12" s="62" t="s">
        <v>738</v>
      </c>
      <c r="D12" s="63" t="s">
        <v>739</v>
      </c>
      <c r="E12" s="64" t="s">
        <v>2355</v>
      </c>
      <c r="F12" s="65">
        <v>1</v>
      </c>
      <c r="G12" s="53" t="s">
        <v>585</v>
      </c>
      <c r="H12" s="54" t="s">
        <v>738</v>
      </c>
      <c r="I12" s="55" t="s">
        <v>739</v>
      </c>
      <c r="J12" s="91">
        <f>SUMIF('1. Estimation Equipe +VHL '!$I$6:$I$738,H12,'1. Estimation Equipe +VHL '!$AV$6:$AV$738)</f>
        <v>1</v>
      </c>
      <c r="K12" s="92">
        <f>SUMIF('1. Estimation Equipe +VHL '!$I$6:$I$738,H12,'1. Estimation Equipe +VHL '!$L$6:$L$738)</f>
        <v>665</v>
      </c>
      <c r="L12" s="91">
        <f>SUMIF('1. Estimation Equipe +VHL '!$I$6:$I$738,H12,'1. Estimation Equipe +VHL '!$AU$6:$AU$738)</f>
        <v>922443.93261861498</v>
      </c>
      <c r="M12" s="93"/>
      <c r="N12" s="93"/>
      <c r="O12" s="93">
        <v>0</v>
      </c>
      <c r="P12" s="93"/>
      <c r="Q12" s="93">
        <v>0</v>
      </c>
      <c r="R12" s="93">
        <v>0</v>
      </c>
      <c r="S12" s="93">
        <v>0</v>
      </c>
      <c r="T12" s="94">
        <f t="shared" si="1"/>
        <v>922443.93261861498</v>
      </c>
      <c r="U12" s="110">
        <f>SUMIF('1. Estimation Equipe +VHL '!$I$6:$I$738,H12,'1. Estimation Equipe +VHL '!$AY$6:$AY$738)</f>
        <v>922443.93261861498</v>
      </c>
      <c r="V12" s="114">
        <f t="shared" si="2"/>
        <v>0</v>
      </c>
      <c r="W12" s="114"/>
      <c r="X12" s="111">
        <f t="shared" si="3"/>
        <v>922443.93261861498</v>
      </c>
    </row>
    <row r="13" spans="1:24" x14ac:dyDescent="0.25">
      <c r="A13" s="60" t="s">
        <v>2356</v>
      </c>
      <c r="B13" s="61" t="s">
        <v>585</v>
      </c>
      <c r="C13" s="62" t="s">
        <v>740</v>
      </c>
      <c r="D13" s="63" t="s">
        <v>741</v>
      </c>
      <c r="E13" s="64" t="s">
        <v>2355</v>
      </c>
      <c r="F13" s="65">
        <v>1</v>
      </c>
      <c r="G13" s="53" t="s">
        <v>585</v>
      </c>
      <c r="H13" s="54" t="s">
        <v>740</v>
      </c>
      <c r="I13" s="55" t="s">
        <v>741</v>
      </c>
      <c r="J13" s="91">
        <f>SUMIF('1. Estimation Equipe +VHL '!$I$6:$I$738,H13,'1. Estimation Equipe +VHL '!$AV$6:$AV$738)</f>
        <v>1</v>
      </c>
      <c r="K13" s="92">
        <f>SUMIF('1. Estimation Equipe +VHL '!$I$6:$I$738,H13,'1. Estimation Equipe +VHL '!$L$6:$L$738)</f>
        <v>908</v>
      </c>
      <c r="L13" s="91">
        <f>SUMIF('1. Estimation Equipe +VHL '!$I$6:$I$738,H13,'1. Estimation Equipe +VHL '!$AU$6:$AU$738)</f>
        <v>1141812.3513635278</v>
      </c>
      <c r="M13" s="93"/>
      <c r="N13" s="93"/>
      <c r="O13" s="93">
        <v>0</v>
      </c>
      <c r="P13" s="93"/>
      <c r="Q13" s="93">
        <v>7817.55</v>
      </c>
      <c r="R13" s="93">
        <v>190183.7</v>
      </c>
      <c r="S13" s="93">
        <v>0</v>
      </c>
      <c r="T13" s="94">
        <f t="shared" si="1"/>
        <v>943811.10136352782</v>
      </c>
      <c r="U13" s="110">
        <f>SUMIF('1. Estimation Equipe +VHL '!$I$6:$I$738,H13,'1. Estimation Equipe +VHL '!$AY$6:$AY$738)</f>
        <v>1141812.3513635278</v>
      </c>
      <c r="V13" s="114">
        <f t="shared" si="2"/>
        <v>1302.9250000000025</v>
      </c>
      <c r="W13" s="114"/>
      <c r="X13" s="111">
        <f t="shared" si="3"/>
        <v>950325.72636352782</v>
      </c>
    </row>
    <row r="14" spans="1:24" x14ac:dyDescent="0.25">
      <c r="A14" s="60" t="s">
        <v>2356</v>
      </c>
      <c r="B14" s="61" t="s">
        <v>585</v>
      </c>
      <c r="C14" s="62" t="s">
        <v>742</v>
      </c>
      <c r="D14" s="63" t="s">
        <v>743</v>
      </c>
      <c r="E14" s="64" t="s">
        <v>2355</v>
      </c>
      <c r="F14" s="65">
        <v>1</v>
      </c>
      <c r="G14" s="53" t="s">
        <v>585</v>
      </c>
      <c r="H14" s="54" t="s">
        <v>742</v>
      </c>
      <c r="I14" s="55" t="s">
        <v>743</v>
      </c>
      <c r="J14" s="91">
        <f>SUMIF('1. Estimation Equipe +VHL '!$I$6:$I$738,H14,'1. Estimation Equipe +VHL '!$AV$6:$AV$738)</f>
        <v>1</v>
      </c>
      <c r="K14" s="92">
        <f>SUMIF('1. Estimation Equipe +VHL '!$I$6:$I$738,H14,'1. Estimation Equipe +VHL '!$L$6:$L$738)</f>
        <v>629</v>
      </c>
      <c r="L14" s="91">
        <f>SUMIF('1. Estimation Equipe +VHL '!$I$6:$I$738,H14,'1. Estimation Equipe +VHL '!$AU$6:$AU$738)</f>
        <v>1054593.5593058984</v>
      </c>
      <c r="M14" s="93"/>
      <c r="N14" s="93"/>
      <c r="O14" s="93">
        <v>0</v>
      </c>
      <c r="P14" s="93"/>
      <c r="Q14" s="93">
        <v>0</v>
      </c>
      <c r="R14" s="93">
        <v>63671</v>
      </c>
      <c r="S14" s="93">
        <v>0</v>
      </c>
      <c r="T14" s="94">
        <f t="shared" si="1"/>
        <v>990922.55930589838</v>
      </c>
      <c r="U14" s="110">
        <f>SUMIF('1. Estimation Equipe +VHL '!$I$6:$I$738,H14,'1. Estimation Equipe +VHL '!$AY$6:$AY$738)</f>
        <v>1054593.5593058984</v>
      </c>
      <c r="V14" s="114">
        <f t="shared" si="2"/>
        <v>0</v>
      </c>
      <c r="W14" s="114"/>
      <c r="X14" s="111">
        <f t="shared" si="3"/>
        <v>990922.55930589838</v>
      </c>
    </row>
    <row r="15" spans="1:24" x14ac:dyDescent="0.25">
      <c r="A15" s="60" t="s">
        <v>2354</v>
      </c>
      <c r="B15" s="61" t="s">
        <v>586</v>
      </c>
      <c r="C15" s="62" t="s">
        <v>744</v>
      </c>
      <c r="D15" s="63" t="s">
        <v>613</v>
      </c>
      <c r="E15" s="64" t="s">
        <v>2355</v>
      </c>
      <c r="F15" s="65">
        <v>1</v>
      </c>
      <c r="G15" s="53" t="s">
        <v>586</v>
      </c>
      <c r="H15" s="54" t="s">
        <v>744</v>
      </c>
      <c r="I15" s="55" t="s">
        <v>613</v>
      </c>
      <c r="J15" s="91">
        <f>SUMIF('1. Estimation Equipe +VHL '!$I$6:$I$738,H15,'1. Estimation Equipe +VHL '!$AV$6:$AV$738)</f>
        <v>1</v>
      </c>
      <c r="K15" s="92">
        <f>SUMIF('1. Estimation Equipe +VHL '!$I$6:$I$738,H15,'1. Estimation Equipe +VHL '!$L$6:$L$738)</f>
        <v>1543</v>
      </c>
      <c r="L15" s="91">
        <f>SUMIF('1. Estimation Equipe +VHL '!$I$6:$I$738,H15,'1. Estimation Equipe +VHL '!$AU$6:$AU$738)</f>
        <v>1452861.0308115259</v>
      </c>
      <c r="M15" s="93"/>
      <c r="N15" s="93"/>
      <c r="O15" s="93">
        <v>0</v>
      </c>
      <c r="P15" s="93"/>
      <c r="Q15" s="93">
        <v>96510.700000000012</v>
      </c>
      <c r="R15" s="93">
        <v>144766.04999999999</v>
      </c>
      <c r="S15" s="93">
        <v>0</v>
      </c>
      <c r="T15" s="94">
        <f t="shared" si="1"/>
        <v>1211584.2808115259</v>
      </c>
      <c r="U15" s="110">
        <f>SUMIF('1. Estimation Equipe +VHL '!$I$6:$I$738,H15,'1. Estimation Equipe +VHL '!$AY$6:$AY$738)</f>
        <v>1452861.0308115259</v>
      </c>
      <c r="V15" s="114">
        <f t="shared" si="2"/>
        <v>16085.1166666667</v>
      </c>
      <c r="W15" s="114"/>
      <c r="X15" s="111">
        <f t="shared" si="3"/>
        <v>1292009.8641448591</v>
      </c>
    </row>
    <row r="16" spans="1:24" x14ac:dyDescent="0.25">
      <c r="A16" s="60" t="s">
        <v>2354</v>
      </c>
      <c r="B16" s="61" t="s">
        <v>586</v>
      </c>
      <c r="C16" s="62" t="s">
        <v>745</v>
      </c>
      <c r="D16" s="63" t="s">
        <v>614</v>
      </c>
      <c r="E16" s="64" t="s">
        <v>2355</v>
      </c>
      <c r="F16" s="65">
        <v>1</v>
      </c>
      <c r="G16" s="53" t="s">
        <v>586</v>
      </c>
      <c r="H16" s="54" t="s">
        <v>745</v>
      </c>
      <c r="I16" s="55" t="s">
        <v>614</v>
      </c>
      <c r="J16" s="91">
        <f>SUMIF('1. Estimation Equipe +VHL '!$I$6:$I$738,H16,'1. Estimation Equipe +VHL '!$AV$6:$AV$738)</f>
        <v>1</v>
      </c>
      <c r="K16" s="92">
        <f>SUMIF('1. Estimation Equipe +VHL '!$I$6:$I$738,H16,'1. Estimation Equipe +VHL '!$L$6:$L$738)</f>
        <v>1707</v>
      </c>
      <c r="L16" s="91">
        <f>SUMIF('1. Estimation Equipe +VHL '!$I$6:$I$738,H16,'1. Estimation Equipe +VHL '!$AU$6:$AU$738)</f>
        <v>1533867.6617999456</v>
      </c>
      <c r="M16" s="93"/>
      <c r="N16" s="93"/>
      <c r="O16" s="93">
        <v>0</v>
      </c>
      <c r="P16" s="93"/>
      <c r="Q16" s="93">
        <v>320000</v>
      </c>
      <c r="R16" s="93">
        <v>235136</v>
      </c>
      <c r="S16" s="93">
        <v>0</v>
      </c>
      <c r="T16" s="94">
        <f t="shared" si="1"/>
        <v>978731.66179994564</v>
      </c>
      <c r="U16" s="110">
        <f>SUMIF('1. Estimation Equipe +VHL '!$I$6:$I$738,H16,'1. Estimation Equipe +VHL '!$AY$6:$AY$738)</f>
        <v>1533867.6617999456</v>
      </c>
      <c r="V16" s="114">
        <f t="shared" si="2"/>
        <v>53333.333333333438</v>
      </c>
      <c r="W16" s="114"/>
      <c r="X16" s="111">
        <f t="shared" si="3"/>
        <v>1245398.3284666121</v>
      </c>
    </row>
    <row r="17" spans="1:24" x14ac:dyDescent="0.25">
      <c r="A17" s="60" t="s">
        <v>2354</v>
      </c>
      <c r="B17" s="61" t="s">
        <v>586</v>
      </c>
      <c r="C17" s="62" t="s">
        <v>746</v>
      </c>
      <c r="D17" s="63" t="s">
        <v>747</v>
      </c>
      <c r="E17" s="64" t="s">
        <v>2355</v>
      </c>
      <c r="F17" s="65">
        <v>1</v>
      </c>
      <c r="G17" s="53" t="s">
        <v>586</v>
      </c>
      <c r="H17" s="54" t="s">
        <v>746</v>
      </c>
      <c r="I17" s="55" t="s">
        <v>747</v>
      </c>
      <c r="J17" s="91">
        <f>SUMIF('1. Estimation Equipe +VHL '!$I$6:$I$738,H17,'1. Estimation Equipe +VHL '!$AV$6:$AV$738)</f>
        <v>1</v>
      </c>
      <c r="K17" s="92">
        <f>SUMIF('1. Estimation Equipe +VHL '!$I$6:$I$738,H17,'1. Estimation Equipe +VHL '!$L$6:$L$738)</f>
        <v>1833</v>
      </c>
      <c r="L17" s="91">
        <f>SUMIF('1. Estimation Equipe +VHL '!$I$6:$I$738,H17,'1. Estimation Equipe +VHL '!$AU$6:$AU$738)</f>
        <v>1871321.3757423698</v>
      </c>
      <c r="M17" s="93"/>
      <c r="N17" s="93"/>
      <c r="O17" s="93">
        <v>0</v>
      </c>
      <c r="P17" s="93"/>
      <c r="Q17" s="93">
        <v>0</v>
      </c>
      <c r="R17" s="93">
        <v>202032.94</v>
      </c>
      <c r="S17" s="93">
        <v>0</v>
      </c>
      <c r="T17" s="94">
        <f t="shared" si="1"/>
        <v>1669288.4357423699</v>
      </c>
      <c r="U17" s="110">
        <f>SUMIF('1. Estimation Equipe +VHL '!$I$6:$I$738,H17,'1. Estimation Equipe +VHL '!$AY$6:$AY$738)</f>
        <v>1871321.3757423698</v>
      </c>
      <c r="V17" s="114">
        <f t="shared" si="2"/>
        <v>0</v>
      </c>
      <c r="W17" s="114"/>
      <c r="X17" s="111">
        <f t="shared" si="3"/>
        <v>1669288.4357423699</v>
      </c>
    </row>
    <row r="18" spans="1:24" x14ac:dyDescent="0.25">
      <c r="A18" s="60" t="s">
        <v>748</v>
      </c>
      <c r="B18" s="61" t="s">
        <v>748</v>
      </c>
      <c r="C18" s="62" t="s">
        <v>749</v>
      </c>
      <c r="D18" s="63" t="s">
        <v>750</v>
      </c>
      <c r="E18" s="64" t="s">
        <v>2355</v>
      </c>
      <c r="F18" s="65">
        <v>1</v>
      </c>
      <c r="G18" s="53" t="s">
        <v>748</v>
      </c>
      <c r="H18" s="54" t="s">
        <v>749</v>
      </c>
      <c r="I18" s="55" t="s">
        <v>750</v>
      </c>
      <c r="J18" s="91">
        <f>SUMIF('1. Estimation Equipe +VHL '!$I$6:$I$738,H18,'1. Estimation Equipe +VHL '!$AV$6:$AV$738)</f>
        <v>1</v>
      </c>
      <c r="K18" s="92">
        <f>SUMIF('1. Estimation Equipe +VHL '!$I$6:$I$738,H18,'1. Estimation Equipe +VHL '!$L$6:$L$738)</f>
        <v>799</v>
      </c>
      <c r="L18" s="91">
        <f>SUMIF('1. Estimation Equipe +VHL '!$I$6:$I$738,H18,'1. Estimation Equipe +VHL '!$AU$6:$AU$738)</f>
        <v>1079426.9662489176</v>
      </c>
      <c r="M18" s="93"/>
      <c r="N18" s="93"/>
      <c r="O18" s="93">
        <v>0</v>
      </c>
      <c r="P18" s="93"/>
      <c r="Q18" s="93">
        <v>0</v>
      </c>
      <c r="R18" s="93">
        <v>0</v>
      </c>
      <c r="S18" s="93">
        <v>0</v>
      </c>
      <c r="T18" s="94">
        <f t="shared" si="1"/>
        <v>1079426.9662489176</v>
      </c>
      <c r="U18" s="110">
        <f>SUMIF('1. Estimation Equipe +VHL '!$I$6:$I$738,H18,'1. Estimation Equipe +VHL '!$AY$6:$AY$738)</f>
        <v>1079426.9662489176</v>
      </c>
      <c r="V18" s="114">
        <f t="shared" si="2"/>
        <v>0</v>
      </c>
      <c r="W18" s="114"/>
      <c r="X18" s="111">
        <f t="shared" si="3"/>
        <v>1079426.9662489176</v>
      </c>
    </row>
    <row r="19" spans="1:24" x14ac:dyDescent="0.25">
      <c r="A19" s="60" t="s">
        <v>748</v>
      </c>
      <c r="B19" s="61" t="s">
        <v>748</v>
      </c>
      <c r="C19" s="62" t="s">
        <v>751</v>
      </c>
      <c r="D19" s="63" t="s">
        <v>752</v>
      </c>
      <c r="E19" s="64" t="s">
        <v>2355</v>
      </c>
      <c r="F19" s="65">
        <v>1</v>
      </c>
      <c r="G19" s="53" t="s">
        <v>748</v>
      </c>
      <c r="H19" s="54" t="s">
        <v>751</v>
      </c>
      <c r="I19" s="55" t="s">
        <v>752</v>
      </c>
      <c r="J19" s="91">
        <f>SUMIF('1. Estimation Equipe +VHL '!$I$6:$I$738,H19,'1. Estimation Equipe +VHL '!$AV$6:$AV$738)</f>
        <v>1</v>
      </c>
      <c r="K19" s="92">
        <f>SUMIF('1. Estimation Equipe +VHL '!$I$6:$I$738,H19,'1. Estimation Equipe +VHL '!$L$6:$L$738)</f>
        <v>627</v>
      </c>
      <c r="L19" s="91">
        <f>SUMIF('1. Estimation Equipe +VHL '!$I$6:$I$738,H19,'1. Estimation Equipe +VHL '!$AU$6:$AU$738)</f>
        <v>908171.75367261912</v>
      </c>
      <c r="M19" s="93"/>
      <c r="N19" s="93"/>
      <c r="O19" s="93">
        <v>0</v>
      </c>
      <c r="P19" s="93"/>
      <c r="Q19" s="93">
        <v>21615.78</v>
      </c>
      <c r="R19" s="93">
        <v>0</v>
      </c>
      <c r="S19" s="93">
        <v>0</v>
      </c>
      <c r="T19" s="94">
        <f t="shared" si="1"/>
        <v>886555.97367261909</v>
      </c>
      <c r="U19" s="110">
        <f>SUMIF('1. Estimation Equipe +VHL '!$I$6:$I$738,H19,'1. Estimation Equipe +VHL '!$AY$6:$AY$738)</f>
        <v>908171.75367261912</v>
      </c>
      <c r="V19" s="114">
        <f t="shared" si="2"/>
        <v>3602.6300000000069</v>
      </c>
      <c r="W19" s="114"/>
      <c r="X19" s="111">
        <f t="shared" si="3"/>
        <v>904569.12367261911</v>
      </c>
    </row>
    <row r="20" spans="1:24" x14ac:dyDescent="0.25">
      <c r="A20" s="60" t="s">
        <v>748</v>
      </c>
      <c r="B20" s="61" t="s">
        <v>748</v>
      </c>
      <c r="C20" s="62" t="s">
        <v>753</v>
      </c>
      <c r="D20" s="63" t="s">
        <v>754</v>
      </c>
      <c r="E20" s="64" t="s">
        <v>2355</v>
      </c>
      <c r="F20" s="65">
        <v>1</v>
      </c>
      <c r="G20" s="53" t="s">
        <v>748</v>
      </c>
      <c r="H20" s="54" t="s">
        <v>753</v>
      </c>
      <c r="I20" s="55" t="s">
        <v>754</v>
      </c>
      <c r="J20" s="91">
        <f>SUMIF('1. Estimation Equipe +VHL '!$I$6:$I$738,H20,'1. Estimation Equipe +VHL '!$AV$6:$AV$738)</f>
        <v>1</v>
      </c>
      <c r="K20" s="92">
        <f>SUMIF('1. Estimation Equipe +VHL '!$I$6:$I$738,H20,'1. Estimation Equipe +VHL '!$L$6:$L$738)</f>
        <v>459</v>
      </c>
      <c r="L20" s="91">
        <f>SUMIF('1. Estimation Equipe +VHL '!$I$6:$I$738,H20,'1. Estimation Equipe +VHL '!$AU$6:$AU$738)</f>
        <v>829536.72879859305</v>
      </c>
      <c r="M20" s="93"/>
      <c r="N20" s="93"/>
      <c r="O20" s="93">
        <v>0</v>
      </c>
      <c r="P20" s="93"/>
      <c r="Q20" s="93">
        <v>0</v>
      </c>
      <c r="R20" s="93">
        <v>8718.0300000000007</v>
      </c>
      <c r="S20" s="93">
        <v>0</v>
      </c>
      <c r="T20" s="94">
        <f t="shared" si="1"/>
        <v>820818.69879859302</v>
      </c>
      <c r="U20" s="110">
        <f>SUMIF('1. Estimation Equipe +VHL '!$I$6:$I$738,H20,'1. Estimation Equipe +VHL '!$AY$6:$AY$738)</f>
        <v>829536.72879859305</v>
      </c>
      <c r="V20" s="114">
        <f t="shared" si="2"/>
        <v>0</v>
      </c>
      <c r="W20" s="114"/>
      <c r="X20" s="111">
        <f t="shared" si="3"/>
        <v>820818.69879859302</v>
      </c>
    </row>
    <row r="21" spans="1:24" x14ac:dyDescent="0.25">
      <c r="A21" s="60" t="s">
        <v>748</v>
      </c>
      <c r="B21" s="61" t="s">
        <v>748</v>
      </c>
      <c r="C21" s="62" t="s">
        <v>755</v>
      </c>
      <c r="D21" s="63" t="s">
        <v>756</v>
      </c>
      <c r="E21" s="64" t="s">
        <v>2355</v>
      </c>
      <c r="F21" s="65">
        <v>1</v>
      </c>
      <c r="G21" s="53" t="s">
        <v>748</v>
      </c>
      <c r="H21" s="54" t="s">
        <v>755</v>
      </c>
      <c r="I21" s="55" t="s">
        <v>756</v>
      </c>
      <c r="J21" s="91">
        <f>SUMIF('1. Estimation Equipe +VHL '!$I$6:$I$738,H21,'1. Estimation Equipe +VHL '!$AV$6:$AV$738)</f>
        <v>0</v>
      </c>
      <c r="K21" s="92">
        <f>SUMIF('1. Estimation Equipe +VHL '!$I$6:$I$738,H21,'1. Estimation Equipe +VHL '!$L$6:$L$738)</f>
        <v>0</v>
      </c>
      <c r="L21" s="91">
        <f>SUMIF('1. Estimation Equipe +VHL '!$I$6:$I$738,H21,'1. Estimation Equipe +VHL '!$AU$6:$AU$738)</f>
        <v>0</v>
      </c>
      <c r="M21" s="93"/>
      <c r="N21" s="93"/>
      <c r="O21" s="93">
        <v>0</v>
      </c>
      <c r="P21" s="93"/>
      <c r="Q21" s="93">
        <v>0</v>
      </c>
      <c r="R21" s="93">
        <v>0</v>
      </c>
      <c r="S21" s="93">
        <v>0</v>
      </c>
      <c r="T21" s="94">
        <f t="shared" si="1"/>
        <v>0</v>
      </c>
      <c r="U21" s="110">
        <f>SUMIF('1. Estimation Equipe +VHL '!$I$6:$I$738,H21,'1. Estimation Equipe +VHL '!$AY$6:$AY$738)</f>
        <v>0</v>
      </c>
      <c r="V21" s="114">
        <f t="shared" si="2"/>
        <v>0</v>
      </c>
      <c r="W21" s="114"/>
      <c r="X21" s="111">
        <f t="shared" si="3"/>
        <v>0</v>
      </c>
    </row>
    <row r="22" spans="1:24" x14ac:dyDescent="0.25">
      <c r="A22" s="60" t="s">
        <v>748</v>
      </c>
      <c r="B22" s="61" t="s">
        <v>748</v>
      </c>
      <c r="C22" s="62" t="s">
        <v>757</v>
      </c>
      <c r="D22" s="63" t="s">
        <v>758</v>
      </c>
      <c r="E22" s="64" t="s">
        <v>2355</v>
      </c>
      <c r="F22" s="65">
        <v>1</v>
      </c>
      <c r="G22" s="53" t="s">
        <v>748</v>
      </c>
      <c r="H22" s="54" t="s">
        <v>757</v>
      </c>
      <c r="I22" s="55" t="s">
        <v>758</v>
      </c>
      <c r="J22" s="91">
        <f>SUMIF('1. Estimation Equipe +VHL '!$I$6:$I$738,H22,'1. Estimation Equipe +VHL '!$AV$6:$AV$738)</f>
        <v>2</v>
      </c>
      <c r="K22" s="92">
        <f>SUMIF('1. Estimation Equipe +VHL '!$I$6:$I$738,H22,'1. Estimation Equipe +VHL '!$L$6:$L$738)</f>
        <v>1981</v>
      </c>
      <c r="L22" s="91">
        <f>SUMIF('1. Estimation Equipe +VHL '!$I$6:$I$738,H22,'1. Estimation Equipe +VHL '!$AU$6:$AU$738)</f>
        <v>2393826.8092353898</v>
      </c>
      <c r="M22" s="93"/>
      <c r="N22" s="93"/>
      <c r="O22" s="93">
        <v>0</v>
      </c>
      <c r="P22" s="93">
        <v>1480983</v>
      </c>
      <c r="Q22" s="93">
        <v>0</v>
      </c>
      <c r="R22" s="93">
        <v>43575</v>
      </c>
      <c r="S22" s="93">
        <v>0</v>
      </c>
      <c r="T22" s="94">
        <f t="shared" si="1"/>
        <v>3831234.8092353898</v>
      </c>
      <c r="U22" s="110">
        <f>SUMIF('1. Estimation Equipe +VHL '!$I$6:$I$738,H22,'1. Estimation Equipe +VHL '!$AY$6:$AY$738)</f>
        <v>2393826.8092353898</v>
      </c>
      <c r="V22" s="114">
        <f t="shared" si="2"/>
        <v>0</v>
      </c>
      <c r="W22" s="114"/>
      <c r="X22" s="111">
        <f t="shared" si="3"/>
        <v>3831234.8092353898</v>
      </c>
    </row>
    <row r="23" spans="1:24" x14ac:dyDescent="0.25">
      <c r="A23" s="60" t="s">
        <v>748</v>
      </c>
      <c r="B23" s="61" t="s">
        <v>748</v>
      </c>
      <c r="C23" s="62" t="s">
        <v>759</v>
      </c>
      <c r="D23" s="63" t="s">
        <v>713</v>
      </c>
      <c r="E23" s="64" t="s">
        <v>2357</v>
      </c>
      <c r="F23" s="65">
        <v>1</v>
      </c>
      <c r="G23" s="53" t="s">
        <v>748</v>
      </c>
      <c r="H23" s="54" t="s">
        <v>759</v>
      </c>
      <c r="I23" s="55" t="s">
        <v>713</v>
      </c>
      <c r="J23" s="91">
        <f>SUMIF('1. Estimation Equipe +VHL '!$I$6:$I$738,H23,'1. Estimation Equipe +VHL '!$AV$6:$AV$738)</f>
        <v>0</v>
      </c>
      <c r="K23" s="92">
        <f>SUMIF('1. Estimation Equipe +VHL '!$I$6:$I$738,H23,'1. Estimation Equipe +VHL '!$L$6:$L$738)</f>
        <v>0</v>
      </c>
      <c r="L23" s="91">
        <f>SUMIF('1. Estimation Equipe +VHL '!$I$6:$I$738,H23,'1. Estimation Equipe +VHL '!$AU$6:$AU$738)</f>
        <v>0</v>
      </c>
      <c r="M23" s="93"/>
      <c r="N23" s="93"/>
      <c r="O23" s="93">
        <v>0</v>
      </c>
      <c r="P23" s="93"/>
      <c r="Q23" s="93">
        <v>0</v>
      </c>
      <c r="R23" s="93">
        <v>0</v>
      </c>
      <c r="S23" s="93">
        <v>0</v>
      </c>
      <c r="T23" s="94">
        <f t="shared" si="1"/>
        <v>0</v>
      </c>
      <c r="U23" s="110">
        <f>SUMIF('1. Estimation Equipe +VHL '!$I$6:$I$738,H23,'1. Estimation Equipe +VHL '!$AY$6:$AY$738)</f>
        <v>0</v>
      </c>
      <c r="V23" s="114">
        <f t="shared" si="2"/>
        <v>0</v>
      </c>
      <c r="W23" s="114"/>
      <c r="X23" s="111">
        <f t="shared" si="3"/>
        <v>0</v>
      </c>
    </row>
    <row r="24" spans="1:24" x14ac:dyDescent="0.25">
      <c r="A24" s="60" t="s">
        <v>748</v>
      </c>
      <c r="B24" s="61" t="s">
        <v>748</v>
      </c>
      <c r="C24" s="62" t="s">
        <v>760</v>
      </c>
      <c r="D24" s="63" t="s">
        <v>761</v>
      </c>
      <c r="E24" s="64" t="s">
        <v>2355</v>
      </c>
      <c r="F24" s="65">
        <v>1</v>
      </c>
      <c r="G24" s="53" t="s">
        <v>748</v>
      </c>
      <c r="H24" s="54" t="s">
        <v>760</v>
      </c>
      <c r="I24" s="55" t="s">
        <v>761</v>
      </c>
      <c r="J24" s="91">
        <f>SUMIF('1. Estimation Equipe +VHL '!$I$6:$I$738,H24,'1. Estimation Equipe +VHL '!$AV$6:$AV$738)</f>
        <v>1</v>
      </c>
      <c r="K24" s="92">
        <f>SUMIF('1. Estimation Equipe +VHL '!$I$6:$I$738,H24,'1. Estimation Equipe +VHL '!$L$6:$L$738)</f>
        <v>1027</v>
      </c>
      <c r="L24" s="91">
        <f>SUMIF('1. Estimation Equipe +VHL '!$I$6:$I$738,H24,'1. Estimation Equipe +VHL '!$AU$6:$AU$738)</f>
        <v>1144587.0908332246</v>
      </c>
      <c r="M24" s="93"/>
      <c r="N24" s="93"/>
      <c r="O24" s="93">
        <v>0</v>
      </c>
      <c r="P24" s="93"/>
      <c r="Q24" s="93">
        <v>27846</v>
      </c>
      <c r="R24" s="93">
        <v>163308</v>
      </c>
      <c r="S24" s="93">
        <v>0</v>
      </c>
      <c r="T24" s="94">
        <f t="shared" si="1"/>
        <v>953433.09083322459</v>
      </c>
      <c r="U24" s="110">
        <f>SUMIF('1. Estimation Equipe +VHL '!$I$6:$I$738,H24,'1. Estimation Equipe +VHL '!$AY$6:$AY$738)</f>
        <v>1144587.0908332246</v>
      </c>
      <c r="V24" s="114">
        <f t="shared" si="2"/>
        <v>4641.0000000000091</v>
      </c>
      <c r="W24" s="114"/>
      <c r="X24" s="111">
        <f t="shared" si="3"/>
        <v>976638.09083322459</v>
      </c>
    </row>
    <row r="25" spans="1:24" x14ac:dyDescent="0.25">
      <c r="A25" s="60" t="s">
        <v>748</v>
      </c>
      <c r="B25" s="61" t="s">
        <v>748</v>
      </c>
      <c r="C25" s="62" t="s">
        <v>762</v>
      </c>
      <c r="D25" s="63" t="s">
        <v>715</v>
      </c>
      <c r="E25" s="64" t="s">
        <v>2357</v>
      </c>
      <c r="F25" s="65">
        <v>1</v>
      </c>
      <c r="G25" s="53" t="s">
        <v>748</v>
      </c>
      <c r="H25" s="54" t="s">
        <v>762</v>
      </c>
      <c r="I25" s="55" t="s">
        <v>715</v>
      </c>
      <c r="J25" s="91">
        <f>SUMIF('1. Estimation Equipe +VHL '!$I$6:$I$738,H25,'1. Estimation Equipe +VHL '!$AV$6:$AV$738)</f>
        <v>1</v>
      </c>
      <c r="K25" s="92">
        <f>SUMIF('1. Estimation Equipe +VHL '!$I$6:$I$738,H25,'1. Estimation Equipe +VHL '!$L$6:$L$738)</f>
        <v>1574</v>
      </c>
      <c r="L25" s="91">
        <f>SUMIF('1. Estimation Equipe +VHL '!$I$6:$I$738,H25,'1. Estimation Equipe +VHL '!$AU$6:$AU$738)</f>
        <v>1398460.5201014604</v>
      </c>
      <c r="M25" s="93"/>
      <c r="N25" s="93"/>
      <c r="O25" s="93">
        <v>0</v>
      </c>
      <c r="P25" s="93"/>
      <c r="Q25" s="93">
        <v>0</v>
      </c>
      <c r="R25" s="93">
        <v>0</v>
      </c>
      <c r="S25" s="93">
        <v>0</v>
      </c>
      <c r="T25" s="94">
        <f t="shared" si="1"/>
        <v>1398460.5201014604</v>
      </c>
      <c r="U25" s="110">
        <f>SUMIF('1. Estimation Equipe +VHL '!$I$6:$I$738,H25,'1. Estimation Equipe +VHL '!$AY$6:$AY$738)</f>
        <v>1398460.5201014604</v>
      </c>
      <c r="V25" s="114">
        <f t="shared" si="2"/>
        <v>0</v>
      </c>
      <c r="W25" s="114"/>
      <c r="X25" s="111">
        <f t="shared" si="3"/>
        <v>1398460.5201014604</v>
      </c>
    </row>
    <row r="26" spans="1:24" x14ac:dyDescent="0.25">
      <c r="A26" s="60" t="s">
        <v>748</v>
      </c>
      <c r="B26" s="61" t="s">
        <v>748</v>
      </c>
      <c r="C26" s="62" t="s">
        <v>763</v>
      </c>
      <c r="D26" s="63" t="s">
        <v>714</v>
      </c>
      <c r="E26" s="64" t="s">
        <v>2355</v>
      </c>
      <c r="F26" s="65">
        <v>1</v>
      </c>
      <c r="G26" s="53" t="s">
        <v>748</v>
      </c>
      <c r="H26" s="54" t="s">
        <v>763</v>
      </c>
      <c r="I26" s="55" t="s">
        <v>714</v>
      </c>
      <c r="J26" s="91">
        <f>SUMIF('1. Estimation Equipe +VHL '!$I$6:$I$738,H26,'1. Estimation Equipe +VHL '!$AV$6:$AV$738)</f>
        <v>1</v>
      </c>
      <c r="K26" s="92">
        <f>SUMIF('1. Estimation Equipe +VHL '!$I$6:$I$738,H26,'1. Estimation Equipe +VHL '!$L$6:$L$738)</f>
        <v>1526</v>
      </c>
      <c r="L26" s="91">
        <f>SUMIF('1. Estimation Equipe +VHL '!$I$6:$I$738,H26,'1. Estimation Equipe +VHL '!$AU$6:$AU$738)</f>
        <v>1425355.6690420453</v>
      </c>
      <c r="M26" s="93"/>
      <c r="N26" s="93"/>
      <c r="O26" s="93">
        <v>0</v>
      </c>
      <c r="P26" s="93"/>
      <c r="Q26" s="93">
        <v>0</v>
      </c>
      <c r="R26" s="93">
        <v>193828</v>
      </c>
      <c r="S26" s="93">
        <v>0</v>
      </c>
      <c r="T26" s="94">
        <f t="shared" si="1"/>
        <v>1231527.6690420453</v>
      </c>
      <c r="U26" s="110">
        <f>SUMIF('1. Estimation Equipe +VHL '!$I$6:$I$738,H26,'1. Estimation Equipe +VHL '!$AY$6:$AY$738)</f>
        <v>1425355.6690420453</v>
      </c>
      <c r="V26" s="114">
        <f t="shared" si="2"/>
        <v>0</v>
      </c>
      <c r="W26" s="114"/>
      <c r="X26" s="111">
        <f t="shared" si="3"/>
        <v>1231527.6690420453</v>
      </c>
    </row>
    <row r="27" spans="1:24" x14ac:dyDescent="0.25">
      <c r="A27" s="60" t="s">
        <v>748</v>
      </c>
      <c r="B27" s="61" t="s">
        <v>748</v>
      </c>
      <c r="C27" s="62" t="s">
        <v>764</v>
      </c>
      <c r="D27" s="63" t="s">
        <v>765</v>
      </c>
      <c r="E27" s="64" t="s">
        <v>2355</v>
      </c>
      <c r="F27" s="65">
        <v>1</v>
      </c>
      <c r="G27" s="53" t="s">
        <v>748</v>
      </c>
      <c r="H27" s="54" t="s">
        <v>764</v>
      </c>
      <c r="I27" s="55" t="s">
        <v>765</v>
      </c>
      <c r="J27" s="91">
        <f>SUMIF('1. Estimation Equipe +VHL '!$I$6:$I$738,H27,'1. Estimation Equipe +VHL '!$AV$6:$AV$738)</f>
        <v>1</v>
      </c>
      <c r="K27" s="92">
        <f>SUMIF('1. Estimation Equipe +VHL '!$I$6:$I$738,H27,'1. Estimation Equipe +VHL '!$L$6:$L$738)</f>
        <v>1436</v>
      </c>
      <c r="L27" s="91">
        <f>SUMIF('1. Estimation Equipe +VHL '!$I$6:$I$738,H27,'1. Estimation Equipe +VHL '!$AU$6:$AU$738)</f>
        <v>1355728.4998837658</v>
      </c>
      <c r="M27" s="93"/>
      <c r="N27" s="93"/>
      <c r="O27" s="93">
        <v>0</v>
      </c>
      <c r="P27" s="93"/>
      <c r="Q27" s="93">
        <v>0</v>
      </c>
      <c r="R27" s="93">
        <v>50327.7</v>
      </c>
      <c r="S27" s="93">
        <v>0</v>
      </c>
      <c r="T27" s="94">
        <f t="shared" si="1"/>
        <v>1305400.7998837659</v>
      </c>
      <c r="U27" s="110">
        <f>SUMIF('1. Estimation Equipe +VHL '!$I$6:$I$738,H27,'1. Estimation Equipe +VHL '!$AY$6:$AY$738)</f>
        <v>1355728.4998837658</v>
      </c>
      <c r="V27" s="114">
        <f t="shared" si="2"/>
        <v>0</v>
      </c>
      <c r="W27" s="114"/>
      <c r="X27" s="111">
        <f t="shared" si="3"/>
        <v>1305400.7998837659</v>
      </c>
    </row>
    <row r="28" spans="1:24" x14ac:dyDescent="0.25">
      <c r="A28" s="60" t="s">
        <v>748</v>
      </c>
      <c r="B28" s="61" t="s">
        <v>748</v>
      </c>
      <c r="C28" s="62" t="s">
        <v>766</v>
      </c>
      <c r="D28" s="63" t="s">
        <v>767</v>
      </c>
      <c r="E28" s="64" t="s">
        <v>2358</v>
      </c>
      <c r="F28" s="65">
        <v>1</v>
      </c>
      <c r="G28" s="53" t="s">
        <v>748</v>
      </c>
      <c r="H28" s="54" t="s">
        <v>766</v>
      </c>
      <c r="I28" s="55" t="s">
        <v>767</v>
      </c>
      <c r="J28" s="91">
        <f>SUMIF('1. Estimation Equipe +VHL '!$I$6:$I$738,H28,'1. Estimation Equipe +VHL '!$AV$6:$AV$738)</f>
        <v>1</v>
      </c>
      <c r="K28" s="92">
        <f>SUMIF('1. Estimation Equipe +VHL '!$I$6:$I$738,H28,'1. Estimation Equipe +VHL '!$L$6:$L$738)</f>
        <v>4973</v>
      </c>
      <c r="L28" s="91">
        <f>SUMIF('1. Estimation Equipe +VHL '!$I$6:$I$738,H28,'1. Estimation Equipe +VHL '!$AU$6:$AU$738)</f>
        <v>4635305.1163992947</v>
      </c>
      <c r="M28" s="93"/>
      <c r="N28" s="93"/>
      <c r="O28" s="93">
        <v>0</v>
      </c>
      <c r="P28" s="93">
        <v>1394983</v>
      </c>
      <c r="Q28" s="93">
        <v>0</v>
      </c>
      <c r="R28" s="93">
        <v>0</v>
      </c>
      <c r="S28" s="93">
        <v>0</v>
      </c>
      <c r="T28" s="94">
        <f t="shared" si="1"/>
        <v>6030288.1163992947</v>
      </c>
      <c r="U28" s="110">
        <f>SUMIF('1. Estimation Equipe +VHL '!$I$6:$I$738,H28,'1. Estimation Equipe +VHL '!$AY$6:$AY$738)</f>
        <v>4635305.1163992947</v>
      </c>
      <c r="V28" s="114">
        <f t="shared" si="2"/>
        <v>0</v>
      </c>
      <c r="W28" s="114"/>
      <c r="X28" s="111">
        <f t="shared" si="3"/>
        <v>6030288.1163992947</v>
      </c>
    </row>
    <row r="29" spans="1:24" x14ac:dyDescent="0.25">
      <c r="A29" s="60" t="s">
        <v>748</v>
      </c>
      <c r="B29" s="61" t="s">
        <v>748</v>
      </c>
      <c r="C29" s="62" t="s">
        <v>768</v>
      </c>
      <c r="D29" s="63" t="s">
        <v>769</v>
      </c>
      <c r="E29" s="64" t="s">
        <v>2355</v>
      </c>
      <c r="F29" s="65">
        <v>1</v>
      </c>
      <c r="G29" s="53" t="s">
        <v>748</v>
      </c>
      <c r="H29" s="54" t="s">
        <v>768</v>
      </c>
      <c r="I29" s="55" t="s">
        <v>769</v>
      </c>
      <c r="J29" s="91">
        <f>SUMIF('1. Estimation Equipe +VHL '!$I$6:$I$738,H29,'1. Estimation Equipe +VHL '!$AV$6:$AV$738)</f>
        <v>1</v>
      </c>
      <c r="K29" s="92">
        <f>SUMIF('1. Estimation Equipe +VHL '!$I$6:$I$738,H29,'1. Estimation Equipe +VHL '!$L$6:$L$738)</f>
        <v>618</v>
      </c>
      <c r="L29" s="91">
        <f>SUMIF('1. Estimation Equipe +VHL '!$I$6:$I$738,H29,'1. Estimation Equipe +VHL '!$AU$6:$AU$738)</f>
        <v>905270.62479220785</v>
      </c>
      <c r="M29" s="93"/>
      <c r="N29" s="93"/>
      <c r="O29" s="93">
        <v>0</v>
      </c>
      <c r="P29" s="93"/>
      <c r="Q29" s="93">
        <v>0</v>
      </c>
      <c r="R29" s="93">
        <v>0</v>
      </c>
      <c r="S29" s="93">
        <v>0</v>
      </c>
      <c r="T29" s="94">
        <f t="shared" si="1"/>
        <v>905270.62479220785</v>
      </c>
      <c r="U29" s="110">
        <f>SUMIF('1. Estimation Equipe +VHL '!$I$6:$I$738,H29,'1. Estimation Equipe +VHL '!$AY$6:$AY$738)</f>
        <v>905270.62479220785</v>
      </c>
      <c r="V29" s="114">
        <f t="shared" si="2"/>
        <v>0</v>
      </c>
      <c r="W29" s="114"/>
      <c r="X29" s="111">
        <f t="shared" si="3"/>
        <v>905270.62479220785</v>
      </c>
    </row>
    <row r="30" spans="1:24" x14ac:dyDescent="0.25">
      <c r="A30" s="60" t="s">
        <v>2354</v>
      </c>
      <c r="B30" s="61" t="s">
        <v>726</v>
      </c>
      <c r="C30" s="62" t="s">
        <v>770</v>
      </c>
      <c r="D30" s="63" t="s">
        <v>771</v>
      </c>
      <c r="E30" s="64" t="s">
        <v>2355</v>
      </c>
      <c r="F30" s="65">
        <v>1</v>
      </c>
      <c r="G30" s="53" t="s">
        <v>726</v>
      </c>
      <c r="H30" s="54" t="s">
        <v>770</v>
      </c>
      <c r="I30" s="55" t="s">
        <v>771</v>
      </c>
      <c r="J30" s="91">
        <f>SUMIF('1. Estimation Equipe +VHL '!$I$6:$I$738,H30,'1. Estimation Equipe +VHL '!$AV$6:$AV$738)</f>
        <v>1</v>
      </c>
      <c r="K30" s="92">
        <f>SUMIF('1. Estimation Equipe +VHL '!$I$6:$I$738,H30,'1. Estimation Equipe +VHL '!$L$6:$L$738)</f>
        <v>414</v>
      </c>
      <c r="L30" s="91">
        <f>SUMIF('1. Estimation Equipe +VHL '!$I$6:$I$738,H30,'1. Estimation Equipe +VHL '!$AU$6:$AU$738)</f>
        <v>945692.72195665608</v>
      </c>
      <c r="M30" s="93"/>
      <c r="N30" s="93"/>
      <c r="O30" s="93">
        <v>0</v>
      </c>
      <c r="P30" s="93"/>
      <c r="Q30" s="93">
        <v>1549.6</v>
      </c>
      <c r="R30" s="93">
        <v>75233.7</v>
      </c>
      <c r="S30" s="93">
        <v>0</v>
      </c>
      <c r="T30" s="94">
        <f t="shared" si="1"/>
        <v>868909.42195665615</v>
      </c>
      <c r="U30" s="110">
        <f>SUMIF('1. Estimation Equipe +VHL '!$I$6:$I$738,H30,'1. Estimation Equipe +VHL '!$AY$6:$AY$738)</f>
        <v>945692.72195665608</v>
      </c>
      <c r="V30" s="114">
        <f t="shared" si="2"/>
        <v>258.26666666666716</v>
      </c>
      <c r="W30" s="114"/>
      <c r="X30" s="111">
        <f t="shared" si="3"/>
        <v>870200.75528998941</v>
      </c>
    </row>
    <row r="31" spans="1:24" x14ac:dyDescent="0.25">
      <c r="A31" s="60" t="s">
        <v>2354</v>
      </c>
      <c r="B31" s="61" t="s">
        <v>726</v>
      </c>
      <c r="C31" s="62" t="s">
        <v>772</v>
      </c>
      <c r="D31" s="63" t="s">
        <v>773</v>
      </c>
      <c r="E31" s="64" t="s">
        <v>2355</v>
      </c>
      <c r="F31" s="65">
        <v>1</v>
      </c>
      <c r="G31" s="53" t="s">
        <v>726</v>
      </c>
      <c r="H31" s="54" t="s">
        <v>772</v>
      </c>
      <c r="I31" s="55" t="s">
        <v>773</v>
      </c>
      <c r="J31" s="91">
        <f>SUMIF('1. Estimation Equipe +VHL '!$I$6:$I$738,H31,'1. Estimation Equipe +VHL '!$AV$6:$AV$738)</f>
        <v>1</v>
      </c>
      <c r="K31" s="92">
        <f>SUMIF('1. Estimation Equipe +VHL '!$I$6:$I$738,H31,'1. Estimation Equipe +VHL '!$L$6:$L$738)</f>
        <v>606</v>
      </c>
      <c r="L31" s="91">
        <f>SUMIF('1. Estimation Equipe +VHL '!$I$6:$I$738,H31,'1. Estimation Equipe +VHL '!$AU$6:$AU$738)</f>
        <v>984122.59129907994</v>
      </c>
      <c r="M31" s="93"/>
      <c r="N31" s="93"/>
      <c r="O31" s="93">
        <v>0</v>
      </c>
      <c r="P31" s="93"/>
      <c r="Q31" s="93">
        <v>0</v>
      </c>
      <c r="R31" s="93">
        <v>102276.3</v>
      </c>
      <c r="S31" s="93">
        <v>0</v>
      </c>
      <c r="T31" s="94">
        <f t="shared" si="1"/>
        <v>881846.29129907989</v>
      </c>
      <c r="U31" s="110">
        <f>SUMIF('1. Estimation Equipe +VHL '!$I$6:$I$738,H31,'1. Estimation Equipe +VHL '!$AY$6:$AY$738)</f>
        <v>984122.59129907994</v>
      </c>
      <c r="V31" s="114">
        <f t="shared" si="2"/>
        <v>0</v>
      </c>
      <c r="W31" s="114"/>
      <c r="X31" s="111">
        <f t="shared" si="3"/>
        <v>881846.29129907989</v>
      </c>
    </row>
    <row r="32" spans="1:24" x14ac:dyDescent="0.25">
      <c r="A32" s="60" t="s">
        <v>2354</v>
      </c>
      <c r="B32" s="61" t="s">
        <v>726</v>
      </c>
      <c r="C32" s="62" t="s">
        <v>774</v>
      </c>
      <c r="D32" s="63" t="s">
        <v>775</v>
      </c>
      <c r="E32" s="64" t="s">
        <v>2355</v>
      </c>
      <c r="F32" s="65">
        <v>1</v>
      </c>
      <c r="G32" s="53" t="s">
        <v>726</v>
      </c>
      <c r="H32" s="54" t="s">
        <v>774</v>
      </c>
      <c r="I32" s="55" t="s">
        <v>775</v>
      </c>
      <c r="J32" s="91">
        <f>SUMIF('1. Estimation Equipe +VHL '!$I$6:$I$738,H32,'1. Estimation Equipe +VHL '!$AV$6:$AV$738)</f>
        <v>1</v>
      </c>
      <c r="K32" s="92">
        <f>SUMIF('1. Estimation Equipe +VHL '!$I$6:$I$738,H32,'1. Estimation Equipe +VHL '!$L$6:$L$738)</f>
        <v>492</v>
      </c>
      <c r="L32" s="91">
        <f>SUMIF('1. Estimation Equipe +VHL '!$I$6:$I$738,H32,'1. Estimation Equipe +VHL '!$AU$6:$AU$738)</f>
        <v>920855.08244442625</v>
      </c>
      <c r="M32" s="93"/>
      <c r="N32" s="93"/>
      <c r="O32" s="93">
        <v>0</v>
      </c>
      <c r="P32" s="93"/>
      <c r="Q32" s="93">
        <v>0</v>
      </c>
      <c r="R32" s="93">
        <v>118035</v>
      </c>
      <c r="S32" s="93">
        <v>0</v>
      </c>
      <c r="T32" s="94">
        <f t="shared" si="1"/>
        <v>802820.08244442625</v>
      </c>
      <c r="U32" s="110">
        <f>SUMIF('1. Estimation Equipe +VHL '!$I$6:$I$738,H32,'1. Estimation Equipe +VHL '!$AY$6:$AY$738)</f>
        <v>920855.08244442625</v>
      </c>
      <c r="V32" s="114">
        <f t="shared" si="2"/>
        <v>0</v>
      </c>
      <c r="W32" s="114"/>
      <c r="X32" s="111">
        <f t="shared" si="3"/>
        <v>802820.08244442625</v>
      </c>
    </row>
    <row r="33" spans="1:24" x14ac:dyDescent="0.25">
      <c r="A33" s="60" t="s">
        <v>2359</v>
      </c>
      <c r="B33" s="61" t="s">
        <v>587</v>
      </c>
      <c r="C33" s="62" t="s">
        <v>776</v>
      </c>
      <c r="D33" s="63" t="s">
        <v>640</v>
      </c>
      <c r="E33" s="64" t="s">
        <v>2355</v>
      </c>
      <c r="F33" s="65">
        <v>1</v>
      </c>
      <c r="G33" s="53" t="s">
        <v>587</v>
      </c>
      <c r="H33" s="54" t="s">
        <v>776</v>
      </c>
      <c r="I33" s="55" t="s">
        <v>640</v>
      </c>
      <c r="J33" s="91">
        <f>SUMIF('1. Estimation Equipe +VHL '!$I$6:$I$738,H33,'1. Estimation Equipe +VHL '!$AV$6:$AV$738)</f>
        <v>1</v>
      </c>
      <c r="K33" s="92">
        <f>SUMIF('1. Estimation Equipe +VHL '!$I$6:$I$738,H33,'1. Estimation Equipe +VHL '!$L$6:$L$738)</f>
        <v>756</v>
      </c>
      <c r="L33" s="91">
        <f>SUMIF('1. Estimation Equipe +VHL '!$I$6:$I$738,H33,'1. Estimation Equipe +VHL '!$AU$6:$AU$738)</f>
        <v>1079638.6963795451</v>
      </c>
      <c r="M33" s="93"/>
      <c r="N33" s="93"/>
      <c r="O33" s="93">
        <v>0</v>
      </c>
      <c r="P33" s="93"/>
      <c r="Q33" s="93">
        <v>1081.8</v>
      </c>
      <c r="R33" s="93">
        <v>114153.2</v>
      </c>
      <c r="S33" s="93">
        <v>0</v>
      </c>
      <c r="T33" s="94">
        <f t="shared" si="1"/>
        <v>964403.69637954514</v>
      </c>
      <c r="U33" s="110">
        <f>SUMIF('1. Estimation Equipe +VHL '!$I$6:$I$738,H33,'1. Estimation Equipe +VHL '!$AY$6:$AY$738)</f>
        <v>1079638.6963795451</v>
      </c>
      <c r="V33" s="114">
        <f t="shared" si="2"/>
        <v>180.30000000000035</v>
      </c>
      <c r="W33" s="114"/>
      <c r="X33" s="111">
        <f t="shared" si="3"/>
        <v>965305.19637954514</v>
      </c>
    </row>
    <row r="34" spans="1:24" x14ac:dyDescent="0.25">
      <c r="A34" s="60" t="s">
        <v>2359</v>
      </c>
      <c r="B34" s="61" t="s">
        <v>587</v>
      </c>
      <c r="C34" s="62" t="s">
        <v>777</v>
      </c>
      <c r="D34" s="63" t="s">
        <v>778</v>
      </c>
      <c r="E34" s="64" t="s">
        <v>2355</v>
      </c>
      <c r="F34" s="65">
        <v>1</v>
      </c>
      <c r="G34" s="53" t="s">
        <v>587</v>
      </c>
      <c r="H34" s="54" t="s">
        <v>777</v>
      </c>
      <c r="I34" s="55" t="s">
        <v>778</v>
      </c>
      <c r="J34" s="91">
        <f>SUMIF('1. Estimation Equipe +VHL '!$I$6:$I$738,H34,'1. Estimation Equipe +VHL '!$AV$6:$AV$738)</f>
        <v>2</v>
      </c>
      <c r="K34" s="92">
        <f>SUMIF('1. Estimation Equipe +VHL '!$I$6:$I$738,H34,'1. Estimation Equipe +VHL '!$L$6:$L$738)</f>
        <v>2917</v>
      </c>
      <c r="L34" s="91">
        <f>SUMIF('1. Estimation Equipe +VHL '!$I$6:$I$738,H34,'1. Estimation Equipe +VHL '!$AU$6:$AU$738)</f>
        <v>3362775.0299505414</v>
      </c>
      <c r="M34" s="93"/>
      <c r="N34" s="93"/>
      <c r="O34" s="93">
        <v>0</v>
      </c>
      <c r="P34" s="93"/>
      <c r="Q34" s="93">
        <v>3667.6</v>
      </c>
      <c r="R34" s="93">
        <v>115077.09</v>
      </c>
      <c r="S34" s="93">
        <v>0</v>
      </c>
      <c r="T34" s="94">
        <f t="shared" si="1"/>
        <v>3244030.3399505415</v>
      </c>
      <c r="U34" s="110">
        <f>SUMIF('1. Estimation Equipe +VHL '!$I$6:$I$738,H34,'1. Estimation Equipe +VHL '!$AY$6:$AY$738)</f>
        <v>3362775.0299505414</v>
      </c>
      <c r="V34" s="114">
        <f t="shared" si="2"/>
        <v>611.26666666666779</v>
      </c>
      <c r="W34" s="114"/>
      <c r="X34" s="111">
        <f t="shared" si="3"/>
        <v>3247086.673283875</v>
      </c>
    </row>
    <row r="35" spans="1:24" x14ac:dyDescent="0.25">
      <c r="A35" s="60" t="s">
        <v>2359</v>
      </c>
      <c r="B35" s="61" t="s">
        <v>587</v>
      </c>
      <c r="C35" s="62" t="s">
        <v>779</v>
      </c>
      <c r="D35" s="63" t="s">
        <v>780</v>
      </c>
      <c r="E35" s="64" t="s">
        <v>2355</v>
      </c>
      <c r="F35" s="65">
        <v>1</v>
      </c>
      <c r="G35" s="53" t="s">
        <v>587</v>
      </c>
      <c r="H35" s="54" t="s">
        <v>779</v>
      </c>
      <c r="I35" s="55" t="s">
        <v>780</v>
      </c>
      <c r="J35" s="91">
        <f>SUMIF('1. Estimation Equipe +VHL '!$I$6:$I$738,H35,'1. Estimation Equipe +VHL '!$AV$6:$AV$738)</f>
        <v>2</v>
      </c>
      <c r="K35" s="92">
        <f>SUMIF('1. Estimation Equipe +VHL '!$I$6:$I$738,H35,'1. Estimation Equipe +VHL '!$L$6:$L$738)</f>
        <v>810</v>
      </c>
      <c r="L35" s="91">
        <f>SUMIF('1. Estimation Equipe +VHL '!$I$6:$I$738,H35,'1. Estimation Equipe +VHL '!$AU$6:$AU$738)</f>
        <v>2402658.8065816555</v>
      </c>
      <c r="M35" s="93"/>
      <c r="N35" s="93"/>
      <c r="O35" s="93">
        <v>0</v>
      </c>
      <c r="P35" s="93"/>
      <c r="Q35" s="93">
        <v>0</v>
      </c>
      <c r="R35" s="93">
        <v>187010</v>
      </c>
      <c r="S35" s="93">
        <v>300000</v>
      </c>
      <c r="T35" s="94">
        <f t="shared" si="1"/>
        <v>1915648.8065816555</v>
      </c>
      <c r="U35" s="110">
        <f>SUMIF('1. Estimation Equipe +VHL '!$I$6:$I$738,H35,'1. Estimation Equipe +VHL '!$AY$6:$AY$738)</f>
        <v>2402658.8065816555</v>
      </c>
      <c r="V35" s="114">
        <f t="shared" si="2"/>
        <v>0</v>
      </c>
      <c r="W35" s="114"/>
      <c r="X35" s="111">
        <f t="shared" si="3"/>
        <v>1915648.8065816555</v>
      </c>
    </row>
    <row r="36" spans="1:24" x14ac:dyDescent="0.25">
      <c r="A36" s="60" t="s">
        <v>2360</v>
      </c>
      <c r="B36" s="61" t="s">
        <v>781</v>
      </c>
      <c r="C36" s="62" t="s">
        <v>782</v>
      </c>
      <c r="D36" s="63" t="s">
        <v>783</v>
      </c>
      <c r="E36" s="64" t="s">
        <v>2355</v>
      </c>
      <c r="F36" s="65">
        <v>1</v>
      </c>
      <c r="G36" s="53" t="s">
        <v>781</v>
      </c>
      <c r="H36" s="54" t="s">
        <v>782</v>
      </c>
      <c r="I36" s="55" t="s">
        <v>783</v>
      </c>
      <c r="J36" s="91">
        <f>SUMIF('1. Estimation Equipe +VHL '!$I$6:$I$738,H36,'1. Estimation Equipe +VHL '!$AV$6:$AV$738)</f>
        <v>0</v>
      </c>
      <c r="K36" s="92">
        <f>SUMIF('1. Estimation Equipe +VHL '!$I$6:$I$738,H36,'1. Estimation Equipe +VHL '!$L$6:$L$738)</f>
        <v>0</v>
      </c>
      <c r="L36" s="91">
        <f>SUMIF('1. Estimation Equipe +VHL '!$I$6:$I$738,H36,'1. Estimation Equipe +VHL '!$AU$6:$AU$738)</f>
        <v>0</v>
      </c>
      <c r="M36" s="93"/>
      <c r="N36" s="93"/>
      <c r="O36" s="93">
        <v>0</v>
      </c>
      <c r="P36" s="93"/>
      <c r="Q36" s="93">
        <v>0</v>
      </c>
      <c r="R36" s="93">
        <v>0</v>
      </c>
      <c r="S36" s="93">
        <v>0</v>
      </c>
      <c r="T36" s="94">
        <f t="shared" si="1"/>
        <v>0</v>
      </c>
      <c r="U36" s="110">
        <f>SUMIF('1. Estimation Equipe +VHL '!$I$6:$I$738,H36,'1. Estimation Equipe +VHL '!$AY$6:$AY$738)</f>
        <v>0</v>
      </c>
      <c r="V36" s="114">
        <f t="shared" si="2"/>
        <v>0</v>
      </c>
      <c r="W36" s="114"/>
      <c r="X36" s="111">
        <f t="shared" si="3"/>
        <v>0</v>
      </c>
    </row>
    <row r="37" spans="1:24" x14ac:dyDescent="0.25">
      <c r="A37" s="60" t="s">
        <v>2360</v>
      </c>
      <c r="B37" s="61" t="s">
        <v>781</v>
      </c>
      <c r="C37" s="62" t="s">
        <v>784</v>
      </c>
      <c r="D37" s="63" t="s">
        <v>785</v>
      </c>
      <c r="E37" s="64" t="s">
        <v>2355</v>
      </c>
      <c r="F37" s="65">
        <v>1</v>
      </c>
      <c r="G37" s="53" t="s">
        <v>781</v>
      </c>
      <c r="H37" s="54" t="s">
        <v>784</v>
      </c>
      <c r="I37" s="55" t="s">
        <v>785</v>
      </c>
      <c r="J37" s="91">
        <f>SUMIF('1. Estimation Equipe +VHL '!$I$6:$I$738,H37,'1. Estimation Equipe +VHL '!$AV$6:$AV$738)</f>
        <v>1</v>
      </c>
      <c r="K37" s="92">
        <f>SUMIF('1. Estimation Equipe +VHL '!$I$6:$I$738,H37,'1. Estimation Equipe +VHL '!$L$6:$L$738)</f>
        <v>1597</v>
      </c>
      <c r="L37" s="91">
        <f>SUMIF('1. Estimation Equipe +VHL '!$I$6:$I$738,H37,'1. Estimation Equipe +VHL '!$AU$6:$AU$738)</f>
        <v>1479862.2530481599</v>
      </c>
      <c r="M37" s="93"/>
      <c r="N37" s="93"/>
      <c r="O37" s="93">
        <v>0</v>
      </c>
      <c r="P37" s="93"/>
      <c r="Q37" s="93">
        <v>4997.3</v>
      </c>
      <c r="R37" s="93">
        <v>184657.27</v>
      </c>
      <c r="S37" s="93">
        <v>0</v>
      </c>
      <c r="T37" s="94">
        <f t="shared" si="1"/>
        <v>1290207.6830481598</v>
      </c>
      <c r="U37" s="110">
        <f>SUMIF('1. Estimation Equipe +VHL '!$I$6:$I$738,H37,'1. Estimation Equipe +VHL '!$AY$6:$AY$738)</f>
        <v>1479862.2530481599</v>
      </c>
      <c r="V37" s="114">
        <f t="shared" si="2"/>
        <v>832.88333333333503</v>
      </c>
      <c r="W37" s="114"/>
      <c r="X37" s="111">
        <f t="shared" si="3"/>
        <v>1294372.0997148266</v>
      </c>
    </row>
    <row r="38" spans="1:24" x14ac:dyDescent="0.25">
      <c r="A38" s="60" t="s">
        <v>2360</v>
      </c>
      <c r="B38" s="61" t="s">
        <v>781</v>
      </c>
      <c r="C38" s="62" t="s">
        <v>786</v>
      </c>
      <c r="D38" s="63" t="s">
        <v>787</v>
      </c>
      <c r="E38" s="64" t="s">
        <v>2355</v>
      </c>
      <c r="F38" s="65">
        <v>1</v>
      </c>
      <c r="G38" s="53" t="s">
        <v>781</v>
      </c>
      <c r="H38" s="54" t="s">
        <v>786</v>
      </c>
      <c r="I38" s="55" t="s">
        <v>787</v>
      </c>
      <c r="J38" s="91">
        <f>SUMIF('1. Estimation Equipe +VHL '!$I$6:$I$738,H38,'1. Estimation Equipe +VHL '!$AV$6:$AV$738)</f>
        <v>1</v>
      </c>
      <c r="K38" s="92">
        <f>SUMIF('1. Estimation Equipe +VHL '!$I$6:$I$738,H38,'1. Estimation Equipe +VHL '!$L$6:$L$738)</f>
        <v>490</v>
      </c>
      <c r="L38" s="91">
        <f>SUMIF('1. Estimation Equipe +VHL '!$I$6:$I$738,H38,'1. Estimation Equipe +VHL '!$AU$6:$AU$738)</f>
        <v>1191931.6131444806</v>
      </c>
      <c r="M38" s="93"/>
      <c r="N38" s="93"/>
      <c r="O38" s="93">
        <v>0</v>
      </c>
      <c r="P38" s="93"/>
      <c r="Q38" s="93">
        <v>46</v>
      </c>
      <c r="R38" s="93">
        <v>82467.05</v>
      </c>
      <c r="S38" s="93">
        <v>200000</v>
      </c>
      <c r="T38" s="94">
        <f t="shared" si="1"/>
        <v>909418.56314448058</v>
      </c>
      <c r="U38" s="110">
        <f>SUMIF('1. Estimation Equipe +VHL '!$I$6:$I$738,H38,'1. Estimation Equipe +VHL '!$AY$6:$AY$738)</f>
        <v>1191931.6131444806</v>
      </c>
      <c r="V38" s="114">
        <f t="shared" si="2"/>
        <v>7.6666666666666812</v>
      </c>
      <c r="W38" s="114"/>
      <c r="X38" s="111">
        <f t="shared" si="3"/>
        <v>909456.89647781383</v>
      </c>
    </row>
    <row r="39" spans="1:24" x14ac:dyDescent="0.25">
      <c r="A39" s="60" t="s">
        <v>2359</v>
      </c>
      <c r="B39" s="61" t="s">
        <v>587</v>
      </c>
      <c r="C39" s="62" t="s">
        <v>788</v>
      </c>
      <c r="D39" s="63" t="s">
        <v>641</v>
      </c>
      <c r="E39" s="64" t="s">
        <v>2355</v>
      </c>
      <c r="F39" s="65">
        <v>1</v>
      </c>
      <c r="G39" s="53" t="s">
        <v>587</v>
      </c>
      <c r="H39" s="54" t="s">
        <v>788</v>
      </c>
      <c r="I39" s="55" t="s">
        <v>641</v>
      </c>
      <c r="J39" s="91">
        <f>SUMIF('1. Estimation Equipe +VHL '!$I$6:$I$738,H39,'1. Estimation Equipe +VHL '!$AV$6:$AV$738)</f>
        <v>2</v>
      </c>
      <c r="K39" s="92">
        <f>SUMIF('1. Estimation Equipe +VHL '!$I$6:$I$738,H39,'1. Estimation Equipe +VHL '!$L$6:$L$738)</f>
        <v>2304</v>
      </c>
      <c r="L39" s="91">
        <f>SUMIF('1. Estimation Equipe +VHL '!$I$6:$I$738,H39,'1. Estimation Equipe +VHL '!$AU$6:$AU$738)</f>
        <v>3192388.828868615</v>
      </c>
      <c r="M39" s="93"/>
      <c r="N39" s="93"/>
      <c r="O39" s="93">
        <v>0</v>
      </c>
      <c r="P39" s="93"/>
      <c r="Q39" s="93">
        <v>15605</v>
      </c>
      <c r="R39" s="93">
        <v>396355.52</v>
      </c>
      <c r="S39" s="93">
        <v>0</v>
      </c>
      <c r="T39" s="94">
        <f t="shared" si="1"/>
        <v>2780428.308868615</v>
      </c>
      <c r="U39" s="110">
        <f>SUMIF('1. Estimation Equipe +VHL '!$I$6:$I$738,H39,'1. Estimation Equipe +VHL '!$AY$6:$AY$738)</f>
        <v>3192388.828868615</v>
      </c>
      <c r="V39" s="114">
        <f t="shared" si="2"/>
        <v>2600.8333333333385</v>
      </c>
      <c r="W39" s="114"/>
      <c r="X39" s="111">
        <f t="shared" si="3"/>
        <v>2793432.4755352815</v>
      </c>
    </row>
    <row r="40" spans="1:24" x14ac:dyDescent="0.25">
      <c r="A40" s="60" t="s">
        <v>2359</v>
      </c>
      <c r="B40" s="61" t="s">
        <v>587</v>
      </c>
      <c r="C40" s="62" t="s">
        <v>789</v>
      </c>
      <c r="D40" s="63" t="s">
        <v>790</v>
      </c>
      <c r="E40" s="64" t="s">
        <v>2355</v>
      </c>
      <c r="F40" s="65">
        <v>1</v>
      </c>
      <c r="G40" s="53" t="s">
        <v>587</v>
      </c>
      <c r="H40" s="54" t="s">
        <v>789</v>
      </c>
      <c r="I40" s="55" t="s">
        <v>790</v>
      </c>
      <c r="J40" s="91">
        <f>SUMIF('1. Estimation Equipe +VHL '!$I$6:$I$738,H40,'1. Estimation Equipe +VHL '!$AV$6:$AV$738)</f>
        <v>2</v>
      </c>
      <c r="K40" s="92">
        <f>SUMIF('1. Estimation Equipe +VHL '!$I$6:$I$738,H40,'1. Estimation Equipe +VHL '!$L$6:$L$738)</f>
        <v>748</v>
      </c>
      <c r="L40" s="91">
        <f>SUMIF('1. Estimation Equipe +VHL '!$I$6:$I$738,H40,'1. Estimation Equipe +VHL '!$AU$6:$AU$738)</f>
        <v>2110102.1610398809</v>
      </c>
      <c r="M40" s="93"/>
      <c r="N40" s="93"/>
      <c r="O40" s="93">
        <v>0</v>
      </c>
      <c r="P40" s="93"/>
      <c r="Q40" s="93">
        <v>0</v>
      </c>
      <c r="R40" s="93">
        <v>361252.47000000102</v>
      </c>
      <c r="S40" s="93">
        <v>0</v>
      </c>
      <c r="T40" s="94">
        <f t="shared" si="1"/>
        <v>1748849.6910398798</v>
      </c>
      <c r="U40" s="110">
        <f>SUMIF('1. Estimation Equipe +VHL '!$I$6:$I$738,H40,'1. Estimation Equipe +VHL '!$AY$6:$AY$738)</f>
        <v>2110102.1610398809</v>
      </c>
      <c r="V40" s="114">
        <f t="shared" si="2"/>
        <v>0</v>
      </c>
      <c r="W40" s="114"/>
      <c r="X40" s="111">
        <f t="shared" si="3"/>
        <v>1748849.6910398798</v>
      </c>
    </row>
    <row r="41" spans="1:24" x14ac:dyDescent="0.25">
      <c r="A41" s="60" t="s">
        <v>2360</v>
      </c>
      <c r="B41" s="61" t="s">
        <v>588</v>
      </c>
      <c r="C41" s="62" t="s">
        <v>791</v>
      </c>
      <c r="D41" s="63" t="s">
        <v>792</v>
      </c>
      <c r="E41" s="64" t="s">
        <v>2355</v>
      </c>
      <c r="F41" s="65">
        <v>1</v>
      </c>
      <c r="G41" s="53" t="s">
        <v>588</v>
      </c>
      <c r="H41" s="54" t="s">
        <v>791</v>
      </c>
      <c r="I41" s="55" t="s">
        <v>792</v>
      </c>
      <c r="J41" s="91">
        <f>SUMIF('1. Estimation Equipe +VHL '!$I$6:$I$738,H41,'1. Estimation Equipe +VHL '!$AV$6:$AV$738)</f>
        <v>2</v>
      </c>
      <c r="K41" s="92">
        <f>SUMIF('1. Estimation Equipe +VHL '!$I$6:$I$738,H41,'1. Estimation Equipe +VHL '!$L$6:$L$738)</f>
        <v>2550</v>
      </c>
      <c r="L41" s="91">
        <f>SUMIF('1. Estimation Equipe +VHL '!$I$6:$I$738,H41,'1. Estimation Equipe +VHL '!$AU$6:$AU$738)</f>
        <v>3310869.9204816008</v>
      </c>
      <c r="M41" s="93"/>
      <c r="N41" s="93"/>
      <c r="O41" s="93">
        <v>0</v>
      </c>
      <c r="P41" s="93">
        <v>1294983</v>
      </c>
      <c r="Q41" s="93">
        <v>11192</v>
      </c>
      <c r="R41" s="93">
        <v>428681.29</v>
      </c>
      <c r="S41" s="93">
        <v>0</v>
      </c>
      <c r="T41" s="94">
        <f t="shared" si="1"/>
        <v>4165979.6304816008</v>
      </c>
      <c r="U41" s="110">
        <f>SUMIF('1. Estimation Equipe +VHL '!$I$6:$I$738,H41,'1. Estimation Equipe +VHL '!$AY$6:$AY$738)</f>
        <v>3310869.9204816008</v>
      </c>
      <c r="V41" s="114">
        <f t="shared" si="2"/>
        <v>1865.3333333333369</v>
      </c>
      <c r="W41" s="114"/>
      <c r="X41" s="111">
        <f t="shared" si="3"/>
        <v>4175306.2971482677</v>
      </c>
    </row>
    <row r="42" spans="1:24" x14ac:dyDescent="0.25">
      <c r="A42" s="60" t="s">
        <v>2360</v>
      </c>
      <c r="B42" s="61" t="s">
        <v>588</v>
      </c>
      <c r="C42" s="62" t="s">
        <v>793</v>
      </c>
      <c r="D42" s="63" t="s">
        <v>794</v>
      </c>
      <c r="E42" s="64" t="s">
        <v>2355</v>
      </c>
      <c r="F42" s="65">
        <v>1</v>
      </c>
      <c r="G42" s="53" t="s">
        <v>588</v>
      </c>
      <c r="H42" s="54" t="s">
        <v>793</v>
      </c>
      <c r="I42" s="55" t="s">
        <v>794</v>
      </c>
      <c r="J42" s="91">
        <f>SUMIF('1. Estimation Equipe +VHL '!$I$6:$I$738,H42,'1. Estimation Equipe +VHL '!$AV$6:$AV$738)</f>
        <v>1</v>
      </c>
      <c r="K42" s="92">
        <f>SUMIF('1. Estimation Equipe +VHL '!$I$6:$I$738,H42,'1. Estimation Equipe +VHL '!$L$6:$L$738)</f>
        <v>398</v>
      </c>
      <c r="L42" s="91">
        <f>SUMIF('1. Estimation Equipe +VHL '!$I$6:$I$738,H42,'1. Estimation Equipe +VHL '!$AU$6:$AU$738)</f>
        <v>755527.80782673147</v>
      </c>
      <c r="M42" s="93"/>
      <c r="N42" s="93"/>
      <c r="O42" s="93">
        <v>0</v>
      </c>
      <c r="P42" s="93"/>
      <c r="Q42" s="93">
        <v>0</v>
      </c>
      <c r="R42" s="93">
        <v>0</v>
      </c>
      <c r="S42" s="93">
        <v>0</v>
      </c>
      <c r="T42" s="94">
        <f t="shared" si="1"/>
        <v>755527.80782673147</v>
      </c>
      <c r="U42" s="110">
        <f>SUMIF('1. Estimation Equipe +VHL '!$I$6:$I$738,H42,'1. Estimation Equipe +VHL '!$AY$6:$AY$738)</f>
        <v>755527.80782673147</v>
      </c>
      <c r="V42" s="114">
        <f t="shared" si="2"/>
        <v>0</v>
      </c>
      <c r="W42" s="114"/>
      <c r="X42" s="111">
        <f t="shared" si="3"/>
        <v>755527.80782673147</v>
      </c>
    </row>
    <row r="43" spans="1:24" x14ac:dyDescent="0.25">
      <c r="A43" s="60" t="s">
        <v>2360</v>
      </c>
      <c r="B43" s="61" t="s">
        <v>588</v>
      </c>
      <c r="C43" s="62" t="s">
        <v>795</v>
      </c>
      <c r="D43" s="63" t="s">
        <v>796</v>
      </c>
      <c r="E43" s="64" t="s">
        <v>2355</v>
      </c>
      <c r="F43" s="65">
        <v>1</v>
      </c>
      <c r="G43" s="53" t="s">
        <v>588</v>
      </c>
      <c r="H43" s="54" t="s">
        <v>795</v>
      </c>
      <c r="I43" s="55" t="s">
        <v>796</v>
      </c>
      <c r="J43" s="91">
        <f>SUMIF('1. Estimation Equipe +VHL '!$I$6:$I$738,H43,'1. Estimation Equipe +VHL '!$AV$6:$AV$738)</f>
        <v>1</v>
      </c>
      <c r="K43" s="92">
        <f>SUMIF('1. Estimation Equipe +VHL '!$I$6:$I$738,H43,'1. Estimation Equipe +VHL '!$L$6:$L$738)</f>
        <v>2122</v>
      </c>
      <c r="L43" s="91">
        <f>SUMIF('1. Estimation Equipe +VHL '!$I$6:$I$738,H43,'1. Estimation Equipe +VHL '!$AU$6:$AU$738)</f>
        <v>2022372.2282443722</v>
      </c>
      <c r="M43" s="93"/>
      <c r="N43" s="93"/>
      <c r="O43" s="93">
        <v>0</v>
      </c>
      <c r="P43" s="93"/>
      <c r="Q43" s="93">
        <v>60552</v>
      </c>
      <c r="R43" s="93">
        <v>82667</v>
      </c>
      <c r="S43" s="93">
        <v>0</v>
      </c>
      <c r="T43" s="94">
        <f t="shared" si="1"/>
        <v>1879153.2282443722</v>
      </c>
      <c r="U43" s="110">
        <f>SUMIF('1. Estimation Equipe +VHL '!$I$6:$I$738,H43,'1. Estimation Equipe +VHL '!$AY$6:$AY$738)</f>
        <v>2022372.2282443722</v>
      </c>
      <c r="V43" s="114">
        <f t="shared" si="2"/>
        <v>10092.00000000002</v>
      </c>
      <c r="W43" s="114"/>
      <c r="X43" s="111">
        <f t="shared" si="3"/>
        <v>1929613.2282443722</v>
      </c>
    </row>
    <row r="44" spans="1:24" x14ac:dyDescent="0.25">
      <c r="A44" s="60" t="s">
        <v>2360</v>
      </c>
      <c r="B44" s="61" t="s">
        <v>781</v>
      </c>
      <c r="C44" s="62" t="s">
        <v>797</v>
      </c>
      <c r="D44" s="63" t="s">
        <v>798</v>
      </c>
      <c r="E44" s="64" t="s">
        <v>2355</v>
      </c>
      <c r="F44" s="65">
        <v>1</v>
      </c>
      <c r="G44" s="53" t="s">
        <v>781</v>
      </c>
      <c r="H44" s="54" t="s">
        <v>797</v>
      </c>
      <c r="I44" s="55" t="s">
        <v>798</v>
      </c>
      <c r="J44" s="91">
        <f>SUMIF('1. Estimation Equipe +VHL '!$I$6:$I$738,H44,'1. Estimation Equipe +VHL '!$AV$6:$AV$738)</f>
        <v>1</v>
      </c>
      <c r="K44" s="92">
        <f>SUMIF('1. Estimation Equipe +VHL '!$I$6:$I$738,H44,'1. Estimation Equipe +VHL '!$L$6:$L$738)</f>
        <v>405</v>
      </c>
      <c r="L44" s="91">
        <f>SUMIF('1. Estimation Equipe +VHL '!$I$6:$I$738,H44,'1. Estimation Equipe +VHL '!$AU$6:$AU$738)</f>
        <v>837657.20183636365</v>
      </c>
      <c r="M44" s="93"/>
      <c r="N44" s="93"/>
      <c r="O44" s="93">
        <v>0</v>
      </c>
      <c r="P44" s="93"/>
      <c r="Q44" s="93">
        <v>820.81</v>
      </c>
      <c r="R44" s="93">
        <v>54351.5</v>
      </c>
      <c r="S44" s="93">
        <v>0</v>
      </c>
      <c r="T44" s="94">
        <f t="shared" si="1"/>
        <v>782484.89183636359</v>
      </c>
      <c r="U44" s="110">
        <f>SUMIF('1. Estimation Equipe +VHL '!$I$6:$I$738,H44,'1. Estimation Equipe +VHL '!$AY$6:$AY$738)</f>
        <v>837657.20183636365</v>
      </c>
      <c r="V44" s="114">
        <f t="shared" si="2"/>
        <v>136.80166666666693</v>
      </c>
      <c r="W44" s="114"/>
      <c r="X44" s="111">
        <f t="shared" si="3"/>
        <v>783168.90016969701</v>
      </c>
    </row>
    <row r="45" spans="1:24" x14ac:dyDescent="0.25">
      <c r="A45" s="60" t="s">
        <v>2360</v>
      </c>
      <c r="B45" s="61" t="s">
        <v>781</v>
      </c>
      <c r="C45" s="62" t="s">
        <v>799</v>
      </c>
      <c r="D45" s="63" t="s">
        <v>800</v>
      </c>
      <c r="E45" s="64" t="s">
        <v>2355</v>
      </c>
      <c r="F45" s="65">
        <v>1</v>
      </c>
      <c r="G45" s="53" t="s">
        <v>781</v>
      </c>
      <c r="H45" s="54" t="s">
        <v>799</v>
      </c>
      <c r="I45" s="55" t="s">
        <v>800</v>
      </c>
      <c r="J45" s="91">
        <f>SUMIF('1. Estimation Equipe +VHL '!$I$6:$I$738,H45,'1. Estimation Equipe +VHL '!$AV$6:$AV$738)</f>
        <v>1</v>
      </c>
      <c r="K45" s="92">
        <f>SUMIF('1. Estimation Equipe +VHL '!$I$6:$I$738,H45,'1. Estimation Equipe +VHL '!$L$6:$L$738)</f>
        <v>287</v>
      </c>
      <c r="L45" s="91">
        <f>SUMIF('1. Estimation Equipe +VHL '!$I$6:$I$738,H45,'1. Estimation Equipe +VHL '!$AU$6:$AU$738)</f>
        <v>1235737.6919050321</v>
      </c>
      <c r="M45" s="93"/>
      <c r="N45" s="93"/>
      <c r="O45" s="93">
        <v>0</v>
      </c>
      <c r="P45" s="93"/>
      <c r="Q45" s="93">
        <v>0</v>
      </c>
      <c r="R45" s="93">
        <v>150966.57999999999</v>
      </c>
      <c r="S45" s="93">
        <v>250000</v>
      </c>
      <c r="T45" s="94">
        <f t="shared" si="1"/>
        <v>834771.11190503207</v>
      </c>
      <c r="U45" s="110">
        <f>SUMIF('1. Estimation Equipe +VHL '!$I$6:$I$738,H45,'1. Estimation Equipe +VHL '!$AY$6:$AY$738)</f>
        <v>1235737.6919050321</v>
      </c>
      <c r="V45" s="114">
        <f t="shared" si="2"/>
        <v>0</v>
      </c>
      <c r="W45" s="114"/>
      <c r="X45" s="111">
        <f t="shared" si="3"/>
        <v>834771.11190503207</v>
      </c>
    </row>
    <row r="46" spans="1:24" x14ac:dyDescent="0.25">
      <c r="A46" s="60" t="s">
        <v>2360</v>
      </c>
      <c r="B46" s="61" t="s">
        <v>781</v>
      </c>
      <c r="C46" s="62" t="s">
        <v>801</v>
      </c>
      <c r="D46" s="63" t="s">
        <v>802</v>
      </c>
      <c r="E46" s="64" t="s">
        <v>2355</v>
      </c>
      <c r="F46" s="65">
        <v>1</v>
      </c>
      <c r="G46" s="53" t="s">
        <v>781</v>
      </c>
      <c r="H46" s="54" t="s">
        <v>801</v>
      </c>
      <c r="I46" s="55" t="s">
        <v>802</v>
      </c>
      <c r="J46" s="91">
        <f>SUMIF('1. Estimation Equipe +VHL '!$I$6:$I$738,H46,'1. Estimation Equipe +VHL '!$AV$6:$AV$738)</f>
        <v>1</v>
      </c>
      <c r="K46" s="92">
        <f>SUMIF('1. Estimation Equipe +VHL '!$I$6:$I$738,H46,'1. Estimation Equipe +VHL '!$L$6:$L$738)</f>
        <v>2022</v>
      </c>
      <c r="L46" s="91">
        <f>SUMIF('1. Estimation Equipe +VHL '!$I$6:$I$738,H46,'1. Estimation Equipe +VHL '!$AU$6:$AU$738)</f>
        <v>2000004.8899643393</v>
      </c>
      <c r="M46" s="93"/>
      <c r="N46" s="93"/>
      <c r="O46" s="93">
        <v>0</v>
      </c>
      <c r="P46" s="93">
        <v>1225583</v>
      </c>
      <c r="Q46" s="93">
        <v>1073777.72</v>
      </c>
      <c r="R46" s="93">
        <v>232163.1</v>
      </c>
      <c r="S46" s="93">
        <v>0</v>
      </c>
      <c r="T46" s="94">
        <f t="shared" si="1"/>
        <v>1919647.0699643395</v>
      </c>
      <c r="U46" s="110">
        <f>SUMIF('1. Estimation Equipe +VHL '!$I$6:$I$738,H46,'1. Estimation Equipe +VHL '!$AY$6:$AY$738)</f>
        <v>2000004.8899643393</v>
      </c>
      <c r="V46" s="114">
        <f t="shared" si="2"/>
        <v>178962.95333333369</v>
      </c>
      <c r="W46" s="114"/>
      <c r="X46" s="111">
        <f t="shared" si="3"/>
        <v>2814461.8366310056</v>
      </c>
    </row>
    <row r="47" spans="1:24" x14ac:dyDescent="0.25">
      <c r="A47" s="60" t="s">
        <v>2360</v>
      </c>
      <c r="B47" s="61" t="s">
        <v>781</v>
      </c>
      <c r="C47" s="62" t="s">
        <v>803</v>
      </c>
      <c r="D47" s="63" t="s">
        <v>674</v>
      </c>
      <c r="E47" s="64" t="s">
        <v>2355</v>
      </c>
      <c r="F47" s="65">
        <v>1</v>
      </c>
      <c r="G47" s="53" t="s">
        <v>781</v>
      </c>
      <c r="H47" s="54" t="s">
        <v>803</v>
      </c>
      <c r="I47" s="55" t="s">
        <v>674</v>
      </c>
      <c r="J47" s="91">
        <f>SUMIF('1. Estimation Equipe +VHL '!$I$6:$I$738,H47,'1. Estimation Equipe +VHL '!$AV$6:$AV$738)</f>
        <v>1</v>
      </c>
      <c r="K47" s="92">
        <f>SUMIF('1. Estimation Equipe +VHL '!$I$6:$I$738,H47,'1. Estimation Equipe +VHL '!$L$6:$L$738)</f>
        <v>338</v>
      </c>
      <c r="L47" s="91">
        <f>SUMIF('1. Estimation Equipe +VHL '!$I$6:$I$738,H47,'1. Estimation Equipe +VHL '!$AU$6:$AU$738)</f>
        <v>942213.46012478357</v>
      </c>
      <c r="M47" s="93"/>
      <c r="N47" s="93"/>
      <c r="O47" s="93">
        <v>0</v>
      </c>
      <c r="P47" s="93"/>
      <c r="Q47" s="93">
        <v>18025.830000000002</v>
      </c>
      <c r="R47" s="93">
        <v>29808.17</v>
      </c>
      <c r="S47" s="93">
        <v>50000</v>
      </c>
      <c r="T47" s="94">
        <f t="shared" si="1"/>
        <v>844379.46012478357</v>
      </c>
      <c r="U47" s="110">
        <f>SUMIF('1. Estimation Equipe +VHL '!$I$6:$I$738,H47,'1. Estimation Equipe +VHL '!$AY$6:$AY$738)</f>
        <v>942213.46012478357</v>
      </c>
      <c r="V47" s="114">
        <f t="shared" si="2"/>
        <v>3004.3050000000062</v>
      </c>
      <c r="W47" s="114"/>
      <c r="X47" s="111">
        <f t="shared" si="3"/>
        <v>859400.98512478347</v>
      </c>
    </row>
    <row r="48" spans="1:24" x14ac:dyDescent="0.25">
      <c r="A48" s="60" t="s">
        <v>2360</v>
      </c>
      <c r="B48" s="61" t="s">
        <v>781</v>
      </c>
      <c r="C48" s="62" t="s">
        <v>804</v>
      </c>
      <c r="D48" s="63" t="s">
        <v>675</v>
      </c>
      <c r="E48" s="64" t="s">
        <v>2355</v>
      </c>
      <c r="F48" s="65">
        <v>1</v>
      </c>
      <c r="G48" s="53" t="s">
        <v>781</v>
      </c>
      <c r="H48" s="54" t="s">
        <v>804</v>
      </c>
      <c r="I48" s="55" t="s">
        <v>675</v>
      </c>
      <c r="J48" s="91">
        <f>SUMIF('1. Estimation Equipe +VHL '!$I$6:$I$738,H48,'1. Estimation Equipe +VHL '!$AV$6:$AV$738)</f>
        <v>1</v>
      </c>
      <c r="K48" s="92">
        <f>SUMIF('1. Estimation Equipe +VHL '!$I$6:$I$738,H48,'1. Estimation Equipe +VHL '!$L$6:$L$738)</f>
        <v>346</v>
      </c>
      <c r="L48" s="91">
        <f>SUMIF('1. Estimation Equipe +VHL '!$I$6:$I$738,H48,'1. Estimation Equipe +VHL '!$AU$6:$AU$738)</f>
        <v>1082625.7595626619</v>
      </c>
      <c r="M48" s="93"/>
      <c r="N48" s="93"/>
      <c r="O48" s="93">
        <v>0</v>
      </c>
      <c r="P48" s="93"/>
      <c r="Q48" s="93">
        <v>0</v>
      </c>
      <c r="R48" s="93">
        <v>45615.64</v>
      </c>
      <c r="S48" s="93">
        <v>200000</v>
      </c>
      <c r="T48" s="94">
        <f t="shared" si="1"/>
        <v>837010.11956266186</v>
      </c>
      <c r="U48" s="110">
        <f>SUMIF('1. Estimation Equipe +VHL '!$I$6:$I$738,H48,'1. Estimation Equipe +VHL '!$AY$6:$AY$738)</f>
        <v>1082625.7595626619</v>
      </c>
      <c r="V48" s="114">
        <f t="shared" si="2"/>
        <v>0</v>
      </c>
      <c r="W48" s="114"/>
      <c r="X48" s="111">
        <f t="shared" si="3"/>
        <v>837010.11956266186</v>
      </c>
    </row>
    <row r="49" spans="1:24" x14ac:dyDescent="0.25">
      <c r="A49" s="60" t="s">
        <v>748</v>
      </c>
      <c r="B49" s="61" t="s">
        <v>748</v>
      </c>
      <c r="C49" s="62" t="s">
        <v>805</v>
      </c>
      <c r="D49" s="63" t="s">
        <v>806</v>
      </c>
      <c r="E49" s="64" t="s">
        <v>2355</v>
      </c>
      <c r="F49" s="65">
        <v>1</v>
      </c>
      <c r="G49" s="53" t="s">
        <v>748</v>
      </c>
      <c r="H49" s="54" t="s">
        <v>805</v>
      </c>
      <c r="I49" s="55" t="s">
        <v>806</v>
      </c>
      <c r="J49" s="91">
        <f>SUMIF('1. Estimation Equipe +VHL '!$I$6:$I$738,H49,'1. Estimation Equipe +VHL '!$AV$6:$AV$738)</f>
        <v>2</v>
      </c>
      <c r="K49" s="92">
        <f>SUMIF('1. Estimation Equipe +VHL '!$I$6:$I$738,H49,'1. Estimation Equipe +VHL '!$L$6:$L$738)</f>
        <v>3793</v>
      </c>
      <c r="L49" s="91">
        <f>SUMIF('1. Estimation Equipe +VHL '!$I$6:$I$738,H49,'1. Estimation Equipe +VHL '!$AU$6:$AU$738)</f>
        <v>3608884.9668560061</v>
      </c>
      <c r="M49" s="93"/>
      <c r="N49" s="93"/>
      <c r="O49" s="93">
        <v>0</v>
      </c>
      <c r="P49" s="93"/>
      <c r="Q49" s="93">
        <v>0</v>
      </c>
      <c r="R49" s="93">
        <v>37600</v>
      </c>
      <c r="S49" s="93">
        <v>0</v>
      </c>
      <c r="T49" s="94">
        <f t="shared" si="1"/>
        <v>3571284.9668560061</v>
      </c>
      <c r="U49" s="110">
        <f>SUMIF('1. Estimation Equipe +VHL '!$I$6:$I$738,H49,'1. Estimation Equipe +VHL '!$AY$6:$AY$738)</f>
        <v>3608884.9668560061</v>
      </c>
      <c r="V49" s="114">
        <f t="shared" si="2"/>
        <v>0</v>
      </c>
      <c r="W49" s="114"/>
      <c r="X49" s="111">
        <f t="shared" si="3"/>
        <v>3571284.9668560061</v>
      </c>
    </row>
    <row r="50" spans="1:24" x14ac:dyDescent="0.25">
      <c r="A50" s="60" t="s">
        <v>748</v>
      </c>
      <c r="B50" s="61" t="s">
        <v>748</v>
      </c>
      <c r="C50" s="62" t="s">
        <v>807</v>
      </c>
      <c r="D50" s="63" t="s">
        <v>808</v>
      </c>
      <c r="E50" s="64" t="s">
        <v>2357</v>
      </c>
      <c r="F50" s="65">
        <v>1</v>
      </c>
      <c r="G50" s="53" t="s">
        <v>748</v>
      </c>
      <c r="H50" s="54" t="s">
        <v>807</v>
      </c>
      <c r="I50" s="55" t="s">
        <v>808</v>
      </c>
      <c r="J50" s="91">
        <f>SUMIF('1. Estimation Equipe +VHL '!$I$6:$I$738,H50,'1. Estimation Equipe +VHL '!$AV$6:$AV$738)</f>
        <v>0</v>
      </c>
      <c r="K50" s="92">
        <f>SUMIF('1. Estimation Equipe +VHL '!$I$6:$I$738,H50,'1. Estimation Equipe +VHL '!$L$6:$L$738)</f>
        <v>0</v>
      </c>
      <c r="L50" s="91">
        <f>SUMIF('1. Estimation Equipe +VHL '!$I$6:$I$738,H50,'1. Estimation Equipe +VHL '!$AU$6:$AU$738)</f>
        <v>0</v>
      </c>
      <c r="M50" s="93"/>
      <c r="N50" s="93"/>
      <c r="O50" s="93">
        <v>0</v>
      </c>
      <c r="P50" s="93"/>
      <c r="Q50" s="93">
        <v>0</v>
      </c>
      <c r="R50" s="93">
        <v>0</v>
      </c>
      <c r="S50" s="93">
        <v>0</v>
      </c>
      <c r="T50" s="94">
        <f t="shared" si="1"/>
        <v>0</v>
      </c>
      <c r="U50" s="110">
        <f>SUMIF('1. Estimation Equipe +VHL '!$I$6:$I$738,H50,'1. Estimation Equipe +VHL '!$AY$6:$AY$738)</f>
        <v>0</v>
      </c>
      <c r="V50" s="114">
        <f t="shared" si="2"/>
        <v>0</v>
      </c>
      <c r="W50" s="114"/>
      <c r="X50" s="111">
        <f t="shared" si="3"/>
        <v>0</v>
      </c>
    </row>
    <row r="51" spans="1:24" x14ac:dyDescent="0.25">
      <c r="A51" s="60" t="s">
        <v>748</v>
      </c>
      <c r="B51" s="61" t="s">
        <v>748</v>
      </c>
      <c r="C51" s="62" t="s">
        <v>809</v>
      </c>
      <c r="D51" s="63" t="s">
        <v>810</v>
      </c>
      <c r="E51" s="64" t="s">
        <v>2355</v>
      </c>
      <c r="F51" s="65">
        <v>1</v>
      </c>
      <c r="G51" s="53" t="s">
        <v>748</v>
      </c>
      <c r="H51" s="54" t="s">
        <v>809</v>
      </c>
      <c r="I51" s="55" t="s">
        <v>810</v>
      </c>
      <c r="J51" s="91">
        <f>SUMIF('1. Estimation Equipe +VHL '!$I$6:$I$738,H51,'1. Estimation Equipe +VHL '!$AV$6:$AV$738)</f>
        <v>1</v>
      </c>
      <c r="K51" s="92">
        <f>SUMIF('1. Estimation Equipe +VHL '!$I$6:$I$738,H51,'1. Estimation Equipe +VHL '!$L$6:$L$738)</f>
        <v>2094</v>
      </c>
      <c r="L51" s="91">
        <f>SUMIF('1. Estimation Equipe +VHL '!$I$6:$I$738,H51,'1. Estimation Equipe +VHL '!$AU$6:$AU$738)</f>
        <v>2015261.4012492956</v>
      </c>
      <c r="M51" s="93"/>
      <c r="N51" s="93"/>
      <c r="O51" s="93">
        <v>0</v>
      </c>
      <c r="P51" s="93"/>
      <c r="Q51" s="93">
        <v>0</v>
      </c>
      <c r="R51" s="93">
        <v>0</v>
      </c>
      <c r="S51" s="93">
        <v>0</v>
      </c>
      <c r="T51" s="94">
        <f t="shared" si="1"/>
        <v>2015261.4012492956</v>
      </c>
      <c r="U51" s="110">
        <f>SUMIF('1. Estimation Equipe +VHL '!$I$6:$I$738,H51,'1. Estimation Equipe +VHL '!$AY$6:$AY$738)</f>
        <v>2015261.4012492956</v>
      </c>
      <c r="V51" s="114">
        <f t="shared" si="2"/>
        <v>0</v>
      </c>
      <c r="W51" s="114"/>
      <c r="X51" s="111">
        <f t="shared" si="3"/>
        <v>2015261.4012492956</v>
      </c>
    </row>
    <row r="52" spans="1:24" x14ac:dyDescent="0.25">
      <c r="A52" s="60" t="s">
        <v>748</v>
      </c>
      <c r="B52" s="61" t="s">
        <v>748</v>
      </c>
      <c r="C52" s="62" t="s">
        <v>811</v>
      </c>
      <c r="D52" s="63" t="s">
        <v>718</v>
      </c>
      <c r="E52" s="64" t="s">
        <v>2355</v>
      </c>
      <c r="F52" s="65">
        <v>1</v>
      </c>
      <c r="G52" s="53" t="s">
        <v>748</v>
      </c>
      <c r="H52" s="54" t="s">
        <v>811</v>
      </c>
      <c r="I52" s="55" t="s">
        <v>718</v>
      </c>
      <c r="J52" s="91">
        <f>SUMIF('1. Estimation Equipe +VHL '!$I$6:$I$738,H52,'1. Estimation Equipe +VHL '!$AV$6:$AV$738)</f>
        <v>1</v>
      </c>
      <c r="K52" s="92">
        <f>SUMIF('1. Estimation Equipe +VHL '!$I$6:$I$738,H52,'1. Estimation Equipe +VHL '!$L$6:$L$738)</f>
        <v>1443</v>
      </c>
      <c r="L52" s="91">
        <f>SUMIF('1. Estimation Equipe +VHL '!$I$6:$I$738,H52,'1. Estimation Equipe +VHL '!$AU$6:$AU$738)</f>
        <v>1383898.8356648264</v>
      </c>
      <c r="M52" s="93"/>
      <c r="N52" s="93"/>
      <c r="O52" s="93">
        <v>0</v>
      </c>
      <c r="P52" s="93"/>
      <c r="Q52" s="93">
        <v>0</v>
      </c>
      <c r="R52" s="93">
        <v>0</v>
      </c>
      <c r="S52" s="93">
        <v>0</v>
      </c>
      <c r="T52" s="94">
        <f t="shared" si="1"/>
        <v>1383898.8356648264</v>
      </c>
      <c r="U52" s="110">
        <f>SUMIF('1. Estimation Equipe +VHL '!$I$6:$I$738,H52,'1. Estimation Equipe +VHL '!$AY$6:$AY$738)</f>
        <v>1383898.8356648264</v>
      </c>
      <c r="V52" s="114">
        <f t="shared" si="2"/>
        <v>0</v>
      </c>
      <c r="W52" s="114"/>
      <c r="X52" s="111">
        <f t="shared" si="3"/>
        <v>1383898.8356648264</v>
      </c>
    </row>
    <row r="53" spans="1:24" x14ac:dyDescent="0.25">
      <c r="A53" s="60" t="s">
        <v>748</v>
      </c>
      <c r="B53" s="61" t="s">
        <v>748</v>
      </c>
      <c r="C53" s="62" t="s">
        <v>812</v>
      </c>
      <c r="D53" s="63" t="s">
        <v>716</v>
      </c>
      <c r="E53" s="64" t="s">
        <v>2357</v>
      </c>
      <c r="F53" s="65">
        <v>1</v>
      </c>
      <c r="G53" s="53" t="s">
        <v>748</v>
      </c>
      <c r="H53" s="54" t="s">
        <v>812</v>
      </c>
      <c r="I53" s="55" t="s">
        <v>716</v>
      </c>
      <c r="J53" s="91">
        <f>SUMIF('1. Estimation Equipe +VHL '!$I$6:$I$738,H53,'1. Estimation Equipe +VHL '!$AV$6:$AV$738)</f>
        <v>0</v>
      </c>
      <c r="K53" s="92">
        <f>SUMIF('1. Estimation Equipe +VHL '!$I$6:$I$738,H53,'1. Estimation Equipe +VHL '!$L$6:$L$738)</f>
        <v>0</v>
      </c>
      <c r="L53" s="91">
        <f>SUMIF('1. Estimation Equipe +VHL '!$I$6:$I$738,H53,'1. Estimation Equipe +VHL '!$AU$6:$AU$738)</f>
        <v>0</v>
      </c>
      <c r="M53" s="93"/>
      <c r="N53" s="93"/>
      <c r="O53" s="93">
        <v>0</v>
      </c>
      <c r="P53" s="93"/>
      <c r="Q53" s="93">
        <v>0</v>
      </c>
      <c r="R53" s="93">
        <v>0</v>
      </c>
      <c r="S53" s="93">
        <v>0</v>
      </c>
      <c r="T53" s="94">
        <f t="shared" si="1"/>
        <v>0</v>
      </c>
      <c r="U53" s="110">
        <f>SUMIF('1. Estimation Equipe +VHL '!$I$6:$I$738,H53,'1. Estimation Equipe +VHL '!$AY$6:$AY$738)</f>
        <v>0</v>
      </c>
      <c r="V53" s="114">
        <f t="shared" si="2"/>
        <v>0</v>
      </c>
      <c r="W53" s="114"/>
      <c r="X53" s="111">
        <f t="shared" si="3"/>
        <v>0</v>
      </c>
    </row>
    <row r="54" spans="1:24" x14ac:dyDescent="0.25">
      <c r="A54" s="60" t="s">
        <v>748</v>
      </c>
      <c r="B54" s="61" t="s">
        <v>748</v>
      </c>
      <c r="C54" s="62" t="s">
        <v>813</v>
      </c>
      <c r="D54" s="63" t="s">
        <v>717</v>
      </c>
      <c r="E54" s="64" t="s">
        <v>2357</v>
      </c>
      <c r="F54" s="65">
        <v>1</v>
      </c>
      <c r="G54" s="53" t="s">
        <v>748</v>
      </c>
      <c r="H54" s="54" t="s">
        <v>813</v>
      </c>
      <c r="I54" s="55" t="s">
        <v>717</v>
      </c>
      <c r="J54" s="91">
        <f>SUMIF('1. Estimation Equipe +VHL '!$I$6:$I$738,H54,'1. Estimation Equipe +VHL '!$AV$6:$AV$738)</f>
        <v>0</v>
      </c>
      <c r="K54" s="92">
        <f>SUMIF('1. Estimation Equipe +VHL '!$I$6:$I$738,H54,'1. Estimation Equipe +VHL '!$L$6:$L$738)</f>
        <v>0</v>
      </c>
      <c r="L54" s="91">
        <f>SUMIF('1. Estimation Equipe +VHL '!$I$6:$I$738,H54,'1. Estimation Equipe +VHL '!$AU$6:$AU$738)</f>
        <v>0</v>
      </c>
      <c r="M54" s="93"/>
      <c r="N54" s="93"/>
      <c r="O54" s="93">
        <v>0</v>
      </c>
      <c r="P54" s="93"/>
      <c r="Q54" s="93">
        <v>0</v>
      </c>
      <c r="R54" s="93">
        <v>0</v>
      </c>
      <c r="S54" s="93">
        <v>0</v>
      </c>
      <c r="T54" s="94">
        <f t="shared" si="1"/>
        <v>0</v>
      </c>
      <c r="U54" s="110">
        <f>SUMIF('1. Estimation Equipe +VHL '!$I$6:$I$738,H54,'1. Estimation Equipe +VHL '!$AY$6:$AY$738)</f>
        <v>0</v>
      </c>
      <c r="V54" s="114">
        <f t="shared" si="2"/>
        <v>0</v>
      </c>
      <c r="W54" s="114"/>
      <c r="X54" s="111">
        <f t="shared" si="3"/>
        <v>0</v>
      </c>
    </row>
    <row r="55" spans="1:24" x14ac:dyDescent="0.25">
      <c r="A55" s="60" t="s">
        <v>748</v>
      </c>
      <c r="B55" s="61" t="s">
        <v>748</v>
      </c>
      <c r="C55" s="62" t="s">
        <v>814</v>
      </c>
      <c r="D55" s="63" t="s">
        <v>815</v>
      </c>
      <c r="E55" s="64" t="s">
        <v>2355</v>
      </c>
      <c r="F55" s="65">
        <v>1</v>
      </c>
      <c r="G55" s="53" t="s">
        <v>748</v>
      </c>
      <c r="H55" s="54" t="s">
        <v>814</v>
      </c>
      <c r="I55" s="55" t="s">
        <v>815</v>
      </c>
      <c r="J55" s="91">
        <f>SUMIF('1. Estimation Equipe +VHL '!$I$6:$I$738,H55,'1. Estimation Equipe +VHL '!$AV$6:$AV$738)</f>
        <v>0</v>
      </c>
      <c r="K55" s="92">
        <f>SUMIF('1. Estimation Equipe +VHL '!$I$6:$I$738,H55,'1. Estimation Equipe +VHL '!$L$6:$L$738)</f>
        <v>0</v>
      </c>
      <c r="L55" s="91">
        <f>SUMIF('1. Estimation Equipe +VHL '!$I$6:$I$738,H55,'1. Estimation Equipe +VHL '!$AU$6:$AU$738)</f>
        <v>0</v>
      </c>
      <c r="M55" s="93"/>
      <c r="N55" s="93"/>
      <c r="O55" s="93">
        <v>0</v>
      </c>
      <c r="P55" s="93"/>
      <c r="Q55" s="93">
        <v>0</v>
      </c>
      <c r="R55" s="93">
        <v>0</v>
      </c>
      <c r="S55" s="93">
        <v>0</v>
      </c>
      <c r="T55" s="94">
        <f t="shared" si="1"/>
        <v>0</v>
      </c>
      <c r="U55" s="110">
        <f>SUMIF('1. Estimation Equipe +VHL '!$I$6:$I$738,H55,'1. Estimation Equipe +VHL '!$AY$6:$AY$738)</f>
        <v>0</v>
      </c>
      <c r="V55" s="114">
        <f t="shared" si="2"/>
        <v>0</v>
      </c>
      <c r="W55" s="114"/>
      <c r="X55" s="111">
        <f t="shared" si="3"/>
        <v>0</v>
      </c>
    </row>
    <row r="56" spans="1:24" x14ac:dyDescent="0.25">
      <c r="A56" s="60" t="s">
        <v>748</v>
      </c>
      <c r="B56" s="61" t="s">
        <v>748</v>
      </c>
      <c r="C56" s="62" t="s">
        <v>816</v>
      </c>
      <c r="D56" s="63" t="s">
        <v>817</v>
      </c>
      <c r="E56" s="64" t="s">
        <v>2357</v>
      </c>
      <c r="F56" s="65">
        <v>1</v>
      </c>
      <c r="G56" s="53" t="s">
        <v>748</v>
      </c>
      <c r="H56" s="54" t="s">
        <v>816</v>
      </c>
      <c r="I56" s="55" t="s">
        <v>817</v>
      </c>
      <c r="J56" s="91">
        <f>SUMIF('1. Estimation Equipe +VHL '!$I$6:$I$738,H56,'1. Estimation Equipe +VHL '!$AV$6:$AV$738)</f>
        <v>0</v>
      </c>
      <c r="K56" s="92">
        <f>SUMIF('1. Estimation Equipe +VHL '!$I$6:$I$738,H56,'1. Estimation Equipe +VHL '!$L$6:$L$738)</f>
        <v>0</v>
      </c>
      <c r="L56" s="91">
        <f>SUMIF('1. Estimation Equipe +VHL '!$I$6:$I$738,H56,'1. Estimation Equipe +VHL '!$AU$6:$AU$738)</f>
        <v>0</v>
      </c>
      <c r="M56" s="93"/>
      <c r="N56" s="93"/>
      <c r="O56" s="93">
        <v>0</v>
      </c>
      <c r="P56" s="93"/>
      <c r="Q56" s="93">
        <v>0</v>
      </c>
      <c r="R56" s="93">
        <v>0</v>
      </c>
      <c r="S56" s="93">
        <v>0</v>
      </c>
      <c r="T56" s="94">
        <f t="shared" si="1"/>
        <v>0</v>
      </c>
      <c r="U56" s="110">
        <f>SUMIF('1. Estimation Equipe +VHL '!$I$6:$I$738,H56,'1. Estimation Equipe +VHL '!$AY$6:$AY$738)</f>
        <v>0</v>
      </c>
      <c r="V56" s="114">
        <f t="shared" si="2"/>
        <v>0</v>
      </c>
      <c r="W56" s="114"/>
      <c r="X56" s="111">
        <f t="shared" si="3"/>
        <v>0</v>
      </c>
    </row>
    <row r="57" spans="1:24" x14ac:dyDescent="0.25">
      <c r="A57" s="60" t="s">
        <v>748</v>
      </c>
      <c r="B57" s="61" t="s">
        <v>748</v>
      </c>
      <c r="C57" s="62" t="s">
        <v>818</v>
      </c>
      <c r="D57" s="63" t="s">
        <v>819</v>
      </c>
      <c r="E57" s="64" t="s">
        <v>2358</v>
      </c>
      <c r="F57" s="65">
        <v>1</v>
      </c>
      <c r="G57" s="53" t="s">
        <v>748</v>
      </c>
      <c r="H57" s="54" t="s">
        <v>818</v>
      </c>
      <c r="I57" s="55" t="s">
        <v>819</v>
      </c>
      <c r="J57" s="91">
        <f>SUMIF('1. Estimation Equipe +VHL '!$I$6:$I$738,H57,'1. Estimation Equipe +VHL '!$AV$6:$AV$738)</f>
        <v>8</v>
      </c>
      <c r="K57" s="92">
        <f>SUMIF('1. Estimation Equipe +VHL '!$I$6:$I$738,H57,'1. Estimation Equipe +VHL '!$L$6:$L$738)</f>
        <v>14886</v>
      </c>
      <c r="L57" s="91">
        <f>SUMIF('1. Estimation Equipe +VHL '!$I$6:$I$738,H57,'1. Estimation Equipe +VHL '!$AU$6:$AU$738)</f>
        <v>13410099.460666684</v>
      </c>
      <c r="M57" s="93"/>
      <c r="N57" s="93"/>
      <c r="O57" s="93">
        <v>0</v>
      </c>
      <c r="P57" s="93">
        <v>2050583.0000000002</v>
      </c>
      <c r="Q57" s="93">
        <v>414922</v>
      </c>
      <c r="R57" s="93">
        <v>62686</v>
      </c>
      <c r="S57" s="93">
        <v>0</v>
      </c>
      <c r="T57" s="94">
        <f t="shared" si="1"/>
        <v>14983074.460666684</v>
      </c>
      <c r="U57" s="110">
        <f>SUMIF('1. Estimation Equipe +VHL '!$I$6:$I$738,H57,'1. Estimation Equipe +VHL '!$AY$6:$AY$738)</f>
        <v>13410099.460666684</v>
      </c>
      <c r="V57" s="114">
        <f t="shared" si="2"/>
        <v>69153.666666666802</v>
      </c>
      <c r="W57" s="114"/>
      <c r="X57" s="111">
        <f t="shared" si="3"/>
        <v>15328842.794000018</v>
      </c>
    </row>
    <row r="58" spans="1:24" x14ac:dyDescent="0.25">
      <c r="A58" s="60" t="s">
        <v>748</v>
      </c>
      <c r="B58" s="61" t="s">
        <v>748</v>
      </c>
      <c r="C58" s="62" t="s">
        <v>821</v>
      </c>
      <c r="D58" s="63" t="s">
        <v>719</v>
      </c>
      <c r="E58" s="64" t="s">
        <v>2361</v>
      </c>
      <c r="F58" s="65">
        <v>1</v>
      </c>
      <c r="G58" s="53" t="s">
        <v>820</v>
      </c>
      <c r="H58" s="54" t="s">
        <v>821</v>
      </c>
      <c r="I58" s="55" t="s">
        <v>719</v>
      </c>
      <c r="J58" s="91">
        <f>SUMIF('1. Estimation Equipe +VHL '!$I$6:$I$738,H58,'1. Estimation Equipe +VHL '!$AV$6:$AV$738)</f>
        <v>1</v>
      </c>
      <c r="K58" s="92">
        <f>SUMIF('1. Estimation Equipe +VHL '!$I$6:$I$738,H58,'1. Estimation Equipe +VHL '!$L$6:$L$738)</f>
        <v>1427</v>
      </c>
      <c r="L58" s="91">
        <f>SUMIF('1. Estimation Equipe +VHL '!$I$6:$I$738,H58,'1. Estimation Equipe +VHL '!$AU$6:$AU$738)</f>
        <v>729986.85543252155</v>
      </c>
      <c r="M58" s="93"/>
      <c r="N58" s="93"/>
      <c r="O58" s="93">
        <v>0</v>
      </c>
      <c r="P58" s="93"/>
      <c r="Q58" s="93">
        <v>0</v>
      </c>
      <c r="R58" s="93">
        <v>0</v>
      </c>
      <c r="S58" s="93">
        <v>0</v>
      </c>
      <c r="T58" s="94">
        <f t="shared" si="1"/>
        <v>729986.85543252155</v>
      </c>
      <c r="U58" s="110">
        <f>SUMIF('1. Estimation Equipe +VHL '!$I$6:$I$738,H58,'1. Estimation Equipe +VHL '!$AY$6:$AY$738)</f>
        <v>729986.85543252155</v>
      </c>
      <c r="V58" s="114">
        <f t="shared" si="2"/>
        <v>0</v>
      </c>
      <c r="W58" s="114"/>
      <c r="X58" s="111">
        <f t="shared" si="3"/>
        <v>729986.85543252155</v>
      </c>
    </row>
    <row r="59" spans="1:24" x14ac:dyDescent="0.25">
      <c r="A59" s="60" t="s">
        <v>748</v>
      </c>
      <c r="B59" s="61" t="s">
        <v>748</v>
      </c>
      <c r="C59" s="62" t="s">
        <v>822</v>
      </c>
      <c r="D59" s="63" t="s">
        <v>823</v>
      </c>
      <c r="E59" s="64" t="s">
        <v>2355</v>
      </c>
      <c r="F59" s="65">
        <v>1</v>
      </c>
      <c r="G59" s="53" t="s">
        <v>748</v>
      </c>
      <c r="H59" s="54" t="s">
        <v>822</v>
      </c>
      <c r="I59" s="55" t="s">
        <v>823</v>
      </c>
      <c r="J59" s="91">
        <f>SUMIF('1. Estimation Equipe +VHL '!$I$6:$I$738,H59,'1. Estimation Equipe +VHL '!$AV$6:$AV$738)</f>
        <v>1</v>
      </c>
      <c r="K59" s="92">
        <f>SUMIF('1. Estimation Equipe +VHL '!$I$6:$I$738,H59,'1. Estimation Equipe +VHL '!$L$6:$L$738)</f>
        <v>1646</v>
      </c>
      <c r="L59" s="91">
        <f>SUMIF('1. Estimation Equipe +VHL '!$I$6:$I$738,H59,'1. Estimation Equipe +VHL '!$AU$6:$AU$738)</f>
        <v>1508191.4920530843</v>
      </c>
      <c r="M59" s="93"/>
      <c r="N59" s="93"/>
      <c r="O59" s="93">
        <v>0</v>
      </c>
      <c r="P59" s="93"/>
      <c r="Q59" s="93">
        <v>0</v>
      </c>
      <c r="R59" s="93">
        <v>40053.24</v>
      </c>
      <c r="S59" s="93">
        <v>0</v>
      </c>
      <c r="T59" s="94">
        <f t="shared" si="1"/>
        <v>1468138.2520530843</v>
      </c>
      <c r="U59" s="110">
        <f>SUMIF('1. Estimation Equipe +VHL '!$I$6:$I$738,H59,'1. Estimation Equipe +VHL '!$AY$6:$AY$738)</f>
        <v>1508191.4920530843</v>
      </c>
      <c r="V59" s="114">
        <f t="shared" si="2"/>
        <v>0</v>
      </c>
      <c r="W59" s="114"/>
      <c r="X59" s="111">
        <f t="shared" si="3"/>
        <v>1468138.2520530843</v>
      </c>
    </row>
    <row r="60" spans="1:24" x14ac:dyDescent="0.25">
      <c r="A60" s="60" t="s">
        <v>748</v>
      </c>
      <c r="B60" s="61" t="s">
        <v>748</v>
      </c>
      <c r="C60" s="62" t="s">
        <v>824</v>
      </c>
      <c r="D60" s="63" t="s">
        <v>825</v>
      </c>
      <c r="E60" s="64" t="s">
        <v>2355</v>
      </c>
      <c r="F60" s="65">
        <v>1</v>
      </c>
      <c r="G60" s="53" t="s">
        <v>748</v>
      </c>
      <c r="H60" s="54" t="s">
        <v>824</v>
      </c>
      <c r="I60" s="55" t="s">
        <v>825</v>
      </c>
      <c r="J60" s="91">
        <f>SUMIF('1. Estimation Equipe +VHL '!$I$6:$I$738,H60,'1. Estimation Equipe +VHL '!$AV$6:$AV$738)</f>
        <v>1</v>
      </c>
      <c r="K60" s="92">
        <f>SUMIF('1. Estimation Equipe +VHL '!$I$6:$I$738,H60,'1. Estimation Equipe +VHL '!$L$6:$L$738)</f>
        <v>1651</v>
      </c>
      <c r="L60" s="91">
        <f>SUMIF('1. Estimation Equipe +VHL '!$I$6:$I$738,H60,'1. Estimation Equipe +VHL '!$AU$6:$AU$738)</f>
        <v>1487581.1269722942</v>
      </c>
      <c r="M60" s="93"/>
      <c r="N60" s="93"/>
      <c r="O60" s="93">
        <v>0</v>
      </c>
      <c r="P60" s="93"/>
      <c r="Q60" s="93">
        <v>0</v>
      </c>
      <c r="R60" s="93">
        <v>238213.8</v>
      </c>
      <c r="S60" s="93">
        <v>0</v>
      </c>
      <c r="T60" s="94">
        <f t="shared" si="1"/>
        <v>1249367.3269722941</v>
      </c>
      <c r="U60" s="110">
        <f>SUMIF('1. Estimation Equipe +VHL '!$I$6:$I$738,H60,'1. Estimation Equipe +VHL '!$AY$6:$AY$738)</f>
        <v>1487581.1269722942</v>
      </c>
      <c r="V60" s="114">
        <f t="shared" si="2"/>
        <v>0</v>
      </c>
      <c r="W60" s="114"/>
      <c r="X60" s="111">
        <f t="shared" si="3"/>
        <v>1249367.3269722941</v>
      </c>
    </row>
    <row r="61" spans="1:24" x14ac:dyDescent="0.25">
      <c r="A61" s="60" t="s">
        <v>2362</v>
      </c>
      <c r="B61" s="61" t="s">
        <v>826</v>
      </c>
      <c r="C61" s="62" t="s">
        <v>827</v>
      </c>
      <c r="D61" s="63" t="s">
        <v>621</v>
      </c>
      <c r="E61" s="64" t="s">
        <v>2355</v>
      </c>
      <c r="F61" s="65">
        <v>1</v>
      </c>
      <c r="G61" s="53" t="s">
        <v>826</v>
      </c>
      <c r="H61" s="54" t="s">
        <v>827</v>
      </c>
      <c r="I61" s="55" t="s">
        <v>621</v>
      </c>
      <c r="J61" s="91">
        <f>SUMIF('1. Estimation Equipe +VHL '!$I$6:$I$738,H61,'1. Estimation Equipe +VHL '!$AV$6:$AV$738)</f>
        <v>1</v>
      </c>
      <c r="K61" s="92">
        <f>SUMIF('1. Estimation Equipe +VHL '!$I$6:$I$738,H61,'1. Estimation Equipe +VHL '!$L$6:$L$738)</f>
        <v>518</v>
      </c>
      <c r="L61" s="91">
        <f>SUMIF('1. Estimation Equipe +VHL '!$I$6:$I$738,H61,'1. Estimation Equipe +VHL '!$AU$6:$AU$738)</f>
        <v>942366.77621098491</v>
      </c>
      <c r="M61" s="93"/>
      <c r="N61" s="93"/>
      <c r="O61" s="93">
        <v>0</v>
      </c>
      <c r="P61" s="93"/>
      <c r="Q61" s="93">
        <v>0</v>
      </c>
      <c r="R61" s="93">
        <v>87011</v>
      </c>
      <c r="S61" s="93">
        <v>0</v>
      </c>
      <c r="T61" s="94">
        <f t="shared" si="1"/>
        <v>855355.77621098491</v>
      </c>
      <c r="U61" s="110">
        <f>SUMIF('1. Estimation Equipe +VHL '!$I$6:$I$738,H61,'1. Estimation Equipe +VHL '!$AY$6:$AY$738)</f>
        <v>942366.77621098491</v>
      </c>
      <c r="V61" s="114">
        <f t="shared" si="2"/>
        <v>0</v>
      </c>
      <c r="W61" s="114"/>
      <c r="X61" s="111">
        <f t="shared" si="3"/>
        <v>855355.77621098491</v>
      </c>
    </row>
    <row r="62" spans="1:24" x14ac:dyDescent="0.25">
      <c r="A62" s="60" t="s">
        <v>2362</v>
      </c>
      <c r="B62" s="61" t="s">
        <v>826</v>
      </c>
      <c r="C62" s="62" t="s">
        <v>828</v>
      </c>
      <c r="D62" s="63" t="s">
        <v>829</v>
      </c>
      <c r="E62" s="64" t="s">
        <v>2355</v>
      </c>
      <c r="F62" s="65">
        <v>1</v>
      </c>
      <c r="G62" s="53" t="s">
        <v>826</v>
      </c>
      <c r="H62" s="54" t="s">
        <v>828</v>
      </c>
      <c r="I62" s="55" t="s">
        <v>829</v>
      </c>
      <c r="J62" s="91">
        <f>SUMIF('1. Estimation Equipe +VHL '!$I$6:$I$738,H62,'1. Estimation Equipe +VHL '!$AV$6:$AV$738)</f>
        <v>0</v>
      </c>
      <c r="K62" s="92">
        <f>SUMIF('1. Estimation Equipe +VHL '!$I$6:$I$738,H62,'1. Estimation Equipe +VHL '!$L$6:$L$738)</f>
        <v>0</v>
      </c>
      <c r="L62" s="91">
        <f>SUMIF('1. Estimation Equipe +VHL '!$I$6:$I$738,H62,'1. Estimation Equipe +VHL '!$AU$6:$AU$738)</f>
        <v>0</v>
      </c>
      <c r="M62" s="93"/>
      <c r="N62" s="93"/>
      <c r="O62" s="93">
        <v>0</v>
      </c>
      <c r="P62" s="93"/>
      <c r="Q62" s="93">
        <v>0</v>
      </c>
      <c r="R62" s="93">
        <v>0</v>
      </c>
      <c r="S62" s="93">
        <v>0</v>
      </c>
      <c r="T62" s="94">
        <f t="shared" si="1"/>
        <v>0</v>
      </c>
      <c r="U62" s="110">
        <f>SUMIF('1. Estimation Equipe +VHL '!$I$6:$I$738,H62,'1. Estimation Equipe +VHL '!$AY$6:$AY$738)</f>
        <v>0</v>
      </c>
      <c r="V62" s="114">
        <f t="shared" si="2"/>
        <v>0</v>
      </c>
      <c r="W62" s="114"/>
      <c r="X62" s="111">
        <f t="shared" si="3"/>
        <v>0</v>
      </c>
    </row>
    <row r="63" spans="1:24" x14ac:dyDescent="0.25">
      <c r="A63" s="60" t="s">
        <v>2362</v>
      </c>
      <c r="B63" s="61" t="s">
        <v>826</v>
      </c>
      <c r="C63" s="62" t="s">
        <v>830</v>
      </c>
      <c r="D63" s="63" t="s">
        <v>831</v>
      </c>
      <c r="E63" s="64" t="s">
        <v>2355</v>
      </c>
      <c r="F63" s="65">
        <v>1</v>
      </c>
      <c r="G63" s="53" t="s">
        <v>826</v>
      </c>
      <c r="H63" s="54" t="s">
        <v>830</v>
      </c>
      <c r="I63" s="55" t="s">
        <v>831</v>
      </c>
      <c r="J63" s="91">
        <f>SUMIF('1. Estimation Equipe +VHL '!$I$6:$I$738,H63,'1. Estimation Equipe +VHL '!$AV$6:$AV$738)</f>
        <v>1</v>
      </c>
      <c r="K63" s="92">
        <f>SUMIF('1. Estimation Equipe +VHL '!$I$6:$I$738,H63,'1. Estimation Equipe +VHL '!$L$6:$L$738)</f>
        <v>485</v>
      </c>
      <c r="L63" s="91">
        <f>SUMIF('1. Estimation Equipe +VHL '!$I$6:$I$738,H63,'1. Estimation Equipe +VHL '!$AU$6:$AU$738)</f>
        <v>827713.23895681812</v>
      </c>
      <c r="M63" s="93"/>
      <c r="N63" s="93"/>
      <c r="O63" s="93">
        <v>0</v>
      </c>
      <c r="P63" s="93"/>
      <c r="Q63" s="93">
        <v>0</v>
      </c>
      <c r="R63" s="93">
        <v>588200</v>
      </c>
      <c r="S63" s="93">
        <v>0</v>
      </c>
      <c r="T63" s="94">
        <f t="shared" si="1"/>
        <v>239513.23895681812</v>
      </c>
      <c r="U63" s="110">
        <f>SUMIF('1. Estimation Equipe +VHL '!$I$6:$I$738,H63,'1. Estimation Equipe +VHL '!$AY$6:$AY$738)</f>
        <v>827713.23895681812</v>
      </c>
      <c r="V63" s="114">
        <f t="shared" si="2"/>
        <v>0</v>
      </c>
      <c r="W63" s="114">
        <v>530000</v>
      </c>
      <c r="X63" s="111">
        <f t="shared" si="3"/>
        <v>769513.23895681812</v>
      </c>
    </row>
    <row r="64" spans="1:24" x14ac:dyDescent="0.25">
      <c r="A64" s="60" t="s">
        <v>2362</v>
      </c>
      <c r="B64" s="61" t="s">
        <v>826</v>
      </c>
      <c r="C64" s="62" t="s">
        <v>832</v>
      </c>
      <c r="D64" s="63" t="s">
        <v>622</v>
      </c>
      <c r="E64" s="64" t="s">
        <v>2358</v>
      </c>
      <c r="F64" s="65">
        <v>1</v>
      </c>
      <c r="G64" s="53" t="s">
        <v>826</v>
      </c>
      <c r="H64" s="54" t="s">
        <v>832</v>
      </c>
      <c r="I64" s="55" t="s">
        <v>622</v>
      </c>
      <c r="J64" s="91">
        <f>SUMIF('1. Estimation Equipe +VHL '!$I$6:$I$738,H64,'1. Estimation Equipe +VHL '!$AV$6:$AV$738)</f>
        <v>1</v>
      </c>
      <c r="K64" s="92">
        <f>SUMIF('1. Estimation Equipe +VHL '!$I$6:$I$738,H64,'1. Estimation Equipe +VHL '!$L$6:$L$738)</f>
        <v>3514</v>
      </c>
      <c r="L64" s="91">
        <f>SUMIF('1. Estimation Equipe +VHL '!$I$6:$I$738,H64,'1. Estimation Equipe +VHL '!$AU$6:$AU$738)</f>
        <v>3365185.2684398764</v>
      </c>
      <c r="M64" s="93"/>
      <c r="N64" s="93"/>
      <c r="O64" s="93">
        <v>0</v>
      </c>
      <c r="P64" s="93"/>
      <c r="Q64" s="93">
        <v>999025</v>
      </c>
      <c r="R64" s="93">
        <v>556969</v>
      </c>
      <c r="S64" s="93">
        <v>0</v>
      </c>
      <c r="T64" s="94">
        <f t="shared" si="1"/>
        <v>1809191.2684398764</v>
      </c>
      <c r="U64" s="110">
        <f>SUMIF('1. Estimation Equipe +VHL '!$I$6:$I$738,H64,'1. Estimation Equipe +VHL '!$AY$6:$AY$738)</f>
        <v>3365185.2684398764</v>
      </c>
      <c r="V64" s="114">
        <f t="shared" si="2"/>
        <v>166504.16666666698</v>
      </c>
      <c r="W64" s="114"/>
      <c r="X64" s="111">
        <f t="shared" si="3"/>
        <v>2641712.1017732094</v>
      </c>
    </row>
    <row r="65" spans="1:24" x14ac:dyDescent="0.25">
      <c r="A65" s="60" t="s">
        <v>2362</v>
      </c>
      <c r="B65" s="61" t="s">
        <v>826</v>
      </c>
      <c r="C65" s="62" t="s">
        <v>833</v>
      </c>
      <c r="D65" s="63" t="s">
        <v>623</v>
      </c>
      <c r="E65" s="64" t="s">
        <v>2355</v>
      </c>
      <c r="F65" s="65">
        <v>1</v>
      </c>
      <c r="G65" s="53" t="s">
        <v>826</v>
      </c>
      <c r="H65" s="54" t="s">
        <v>833</v>
      </c>
      <c r="I65" s="55" t="s">
        <v>623</v>
      </c>
      <c r="J65" s="91">
        <f>SUMIF('1. Estimation Equipe +VHL '!$I$6:$I$738,H65,'1. Estimation Equipe +VHL '!$AV$6:$AV$738)</f>
        <v>1</v>
      </c>
      <c r="K65" s="92">
        <f>SUMIF('1. Estimation Equipe +VHL '!$I$6:$I$738,H65,'1. Estimation Equipe +VHL '!$L$6:$L$738)</f>
        <v>302</v>
      </c>
      <c r="L65" s="91">
        <f>SUMIF('1. Estimation Equipe +VHL '!$I$6:$I$738,H65,'1. Estimation Equipe +VHL '!$AU$6:$AU$738)</f>
        <v>748565.11835670983</v>
      </c>
      <c r="M65" s="93"/>
      <c r="N65" s="93"/>
      <c r="O65" s="93">
        <v>0</v>
      </c>
      <c r="P65" s="93"/>
      <c r="Q65" s="93">
        <v>0</v>
      </c>
      <c r="R65" s="93">
        <v>108506.35</v>
      </c>
      <c r="S65" s="93">
        <v>0</v>
      </c>
      <c r="T65" s="94">
        <f t="shared" si="1"/>
        <v>640058.76835670986</v>
      </c>
      <c r="U65" s="110">
        <f>SUMIF('1. Estimation Equipe +VHL '!$I$6:$I$738,H65,'1. Estimation Equipe +VHL '!$AY$6:$AY$738)</f>
        <v>748565.11835670983</v>
      </c>
      <c r="V65" s="114">
        <f t="shared" si="2"/>
        <v>0</v>
      </c>
      <c r="W65" s="114"/>
      <c r="X65" s="111">
        <f t="shared" si="3"/>
        <v>640058.76835670986</v>
      </c>
    </row>
    <row r="66" spans="1:24" x14ac:dyDescent="0.25">
      <c r="A66" s="60" t="s">
        <v>2362</v>
      </c>
      <c r="B66" s="61" t="s">
        <v>826</v>
      </c>
      <c r="C66" s="62" t="s">
        <v>834</v>
      </c>
      <c r="D66" s="63" t="s">
        <v>624</v>
      </c>
      <c r="E66" s="64" t="s">
        <v>2355</v>
      </c>
      <c r="F66" s="65">
        <v>1</v>
      </c>
      <c r="G66" s="53" t="s">
        <v>826</v>
      </c>
      <c r="H66" s="54" t="s">
        <v>834</v>
      </c>
      <c r="I66" s="55" t="s">
        <v>624</v>
      </c>
      <c r="J66" s="91">
        <f>SUMIF('1. Estimation Equipe +VHL '!$I$6:$I$738,H66,'1. Estimation Equipe +VHL '!$AV$6:$AV$738)</f>
        <v>1</v>
      </c>
      <c r="K66" s="92">
        <f>SUMIF('1. Estimation Equipe +VHL '!$I$6:$I$738,H66,'1. Estimation Equipe +VHL '!$L$6:$L$738)</f>
        <v>426</v>
      </c>
      <c r="L66" s="91">
        <f>SUMIF('1. Estimation Equipe +VHL '!$I$6:$I$738,H66,'1. Estimation Equipe +VHL '!$AU$6:$AU$738)</f>
        <v>1189824.4534902596</v>
      </c>
      <c r="M66" s="93"/>
      <c r="N66" s="93"/>
      <c r="O66" s="93">
        <v>0</v>
      </c>
      <c r="P66" s="93"/>
      <c r="Q66" s="93">
        <v>0</v>
      </c>
      <c r="R66" s="93">
        <v>0</v>
      </c>
      <c r="S66" s="93">
        <v>0</v>
      </c>
      <c r="T66" s="94">
        <f t="shared" si="1"/>
        <v>1189824.4534902596</v>
      </c>
      <c r="U66" s="110">
        <f>SUMIF('1. Estimation Equipe +VHL '!$I$6:$I$738,H66,'1. Estimation Equipe +VHL '!$AY$6:$AY$738)</f>
        <v>1189824.4534902596</v>
      </c>
      <c r="V66" s="114">
        <f t="shared" si="2"/>
        <v>0</v>
      </c>
      <c r="W66" s="114"/>
      <c r="X66" s="111">
        <f t="shared" si="3"/>
        <v>1189824.4534902596</v>
      </c>
    </row>
    <row r="67" spans="1:24" x14ac:dyDescent="0.25">
      <c r="A67" s="60" t="s">
        <v>2362</v>
      </c>
      <c r="B67" s="61" t="s">
        <v>826</v>
      </c>
      <c r="C67" s="62" t="s">
        <v>835</v>
      </c>
      <c r="D67" s="63" t="s">
        <v>836</v>
      </c>
      <c r="E67" s="64" t="s">
        <v>2357</v>
      </c>
      <c r="F67" s="65">
        <v>1</v>
      </c>
      <c r="G67" s="53" t="s">
        <v>826</v>
      </c>
      <c r="H67" s="54" t="s">
        <v>835</v>
      </c>
      <c r="I67" s="55" t="s">
        <v>836</v>
      </c>
      <c r="J67" s="91">
        <f>SUMIF('1. Estimation Equipe +VHL '!$I$6:$I$738,H67,'1. Estimation Equipe +VHL '!$AV$6:$AV$738)</f>
        <v>0</v>
      </c>
      <c r="K67" s="92">
        <f>SUMIF('1. Estimation Equipe +VHL '!$I$6:$I$738,H67,'1. Estimation Equipe +VHL '!$L$6:$L$738)</f>
        <v>0</v>
      </c>
      <c r="L67" s="91">
        <f>SUMIF('1. Estimation Equipe +VHL '!$I$6:$I$738,H67,'1. Estimation Equipe +VHL '!$AU$6:$AU$738)</f>
        <v>0</v>
      </c>
      <c r="M67" s="93"/>
      <c r="N67" s="93"/>
      <c r="O67" s="93">
        <v>0</v>
      </c>
      <c r="P67" s="93"/>
      <c r="Q67" s="93">
        <v>0</v>
      </c>
      <c r="R67" s="93">
        <v>0</v>
      </c>
      <c r="S67" s="93">
        <v>0</v>
      </c>
      <c r="T67" s="94">
        <f t="shared" si="1"/>
        <v>0</v>
      </c>
      <c r="U67" s="110">
        <f>SUMIF('1. Estimation Equipe +VHL '!$I$6:$I$738,H67,'1. Estimation Equipe +VHL '!$AY$6:$AY$738)</f>
        <v>0</v>
      </c>
      <c r="V67" s="114">
        <f t="shared" si="2"/>
        <v>0</v>
      </c>
      <c r="W67" s="114"/>
      <c r="X67" s="111">
        <f t="shared" si="3"/>
        <v>0</v>
      </c>
    </row>
    <row r="68" spans="1:24" x14ac:dyDescent="0.25">
      <c r="A68" s="60" t="s">
        <v>2362</v>
      </c>
      <c r="B68" s="61" t="s">
        <v>826</v>
      </c>
      <c r="C68" s="62" t="s">
        <v>837</v>
      </c>
      <c r="D68" s="63" t="s">
        <v>838</v>
      </c>
      <c r="E68" s="64" t="s">
        <v>2355</v>
      </c>
      <c r="F68" s="65">
        <v>1</v>
      </c>
      <c r="G68" s="53" t="s">
        <v>826</v>
      </c>
      <c r="H68" s="54" t="s">
        <v>837</v>
      </c>
      <c r="I68" s="55" t="s">
        <v>838</v>
      </c>
      <c r="J68" s="91">
        <f>SUMIF('1. Estimation Equipe +VHL '!$I$6:$I$738,H68,'1. Estimation Equipe +VHL '!$AV$6:$AV$738)</f>
        <v>1</v>
      </c>
      <c r="K68" s="92">
        <f>SUMIF('1. Estimation Equipe +VHL '!$I$6:$I$738,H68,'1. Estimation Equipe +VHL '!$L$6:$L$738)</f>
        <v>398</v>
      </c>
      <c r="L68" s="91">
        <f>SUMIF('1. Estimation Equipe +VHL '!$I$6:$I$738,H68,'1. Estimation Equipe +VHL '!$AU$6:$AU$738)</f>
        <v>876478.53085232689</v>
      </c>
      <c r="M68" s="93"/>
      <c r="N68" s="93"/>
      <c r="O68" s="93">
        <v>0</v>
      </c>
      <c r="P68" s="93"/>
      <c r="Q68" s="93">
        <v>0</v>
      </c>
      <c r="R68" s="93">
        <v>53541.8</v>
      </c>
      <c r="S68" s="93">
        <v>0</v>
      </c>
      <c r="T68" s="94">
        <f t="shared" si="1"/>
        <v>822936.73085232684</v>
      </c>
      <c r="U68" s="110">
        <f>SUMIF('1. Estimation Equipe +VHL '!$I$6:$I$738,H68,'1. Estimation Equipe +VHL '!$AY$6:$AY$738)</f>
        <v>876478.53085232689</v>
      </c>
      <c r="V68" s="114">
        <f t="shared" si="2"/>
        <v>0</v>
      </c>
      <c r="W68" s="114"/>
      <c r="X68" s="111">
        <f t="shared" si="3"/>
        <v>822936.73085232684</v>
      </c>
    </row>
    <row r="69" spans="1:24" x14ac:dyDescent="0.25">
      <c r="A69" s="60" t="s">
        <v>2354</v>
      </c>
      <c r="B69" s="61" t="s">
        <v>586</v>
      </c>
      <c r="C69" s="62" t="s">
        <v>839</v>
      </c>
      <c r="D69" s="63" t="s">
        <v>615</v>
      </c>
      <c r="E69" s="64" t="s">
        <v>2355</v>
      </c>
      <c r="F69" s="65">
        <v>1</v>
      </c>
      <c r="G69" s="53" t="s">
        <v>586</v>
      </c>
      <c r="H69" s="54" t="s">
        <v>839</v>
      </c>
      <c r="I69" s="55" t="s">
        <v>615</v>
      </c>
      <c r="J69" s="91">
        <f>SUMIF('1. Estimation Equipe +VHL '!$I$6:$I$738,H69,'1. Estimation Equipe +VHL '!$AV$6:$AV$738)</f>
        <v>1</v>
      </c>
      <c r="K69" s="92">
        <f>SUMIF('1. Estimation Equipe +VHL '!$I$6:$I$738,H69,'1. Estimation Equipe +VHL '!$L$6:$L$738)</f>
        <v>646</v>
      </c>
      <c r="L69" s="91">
        <f>SUMIF('1. Estimation Equipe +VHL '!$I$6:$I$738,H69,'1. Estimation Equipe +VHL '!$AU$6:$AU$738)</f>
        <v>1083688.0865164502</v>
      </c>
      <c r="M69" s="93"/>
      <c r="N69" s="93"/>
      <c r="O69" s="93">
        <v>0</v>
      </c>
      <c r="P69" s="93"/>
      <c r="Q69" s="93">
        <v>0</v>
      </c>
      <c r="R69" s="93">
        <v>20368.009999999998</v>
      </c>
      <c r="S69" s="93">
        <v>100000</v>
      </c>
      <c r="T69" s="94">
        <f t="shared" si="1"/>
        <v>963320.07651645015</v>
      </c>
      <c r="U69" s="110">
        <f>SUMIF('1. Estimation Equipe +VHL '!$I$6:$I$738,H69,'1. Estimation Equipe +VHL '!$AY$6:$AY$738)</f>
        <v>1083688.0865164502</v>
      </c>
      <c r="V69" s="114">
        <f t="shared" si="2"/>
        <v>0</v>
      </c>
      <c r="W69" s="114"/>
      <c r="X69" s="111">
        <f t="shared" si="3"/>
        <v>963320.07651645015</v>
      </c>
    </row>
    <row r="70" spans="1:24" x14ac:dyDescent="0.25">
      <c r="A70" s="60" t="s">
        <v>2354</v>
      </c>
      <c r="B70" s="61" t="s">
        <v>586</v>
      </c>
      <c r="C70" s="62" t="s">
        <v>840</v>
      </c>
      <c r="D70" s="63" t="s">
        <v>616</v>
      </c>
      <c r="E70" s="64" t="s">
        <v>2355</v>
      </c>
      <c r="F70" s="65">
        <v>1</v>
      </c>
      <c r="G70" s="53" t="s">
        <v>586</v>
      </c>
      <c r="H70" s="54" t="s">
        <v>840</v>
      </c>
      <c r="I70" s="55" t="s">
        <v>616</v>
      </c>
      <c r="J70" s="91">
        <f>SUMIF('1. Estimation Equipe +VHL '!$I$6:$I$738,H70,'1. Estimation Equipe +VHL '!$AV$6:$AV$738)</f>
        <v>1</v>
      </c>
      <c r="K70" s="92">
        <f>SUMIF('1. Estimation Equipe +VHL '!$I$6:$I$738,H70,'1. Estimation Equipe +VHL '!$L$6:$L$738)</f>
        <v>1673</v>
      </c>
      <c r="L70" s="91">
        <f>SUMIF('1. Estimation Equipe +VHL '!$I$6:$I$738,H70,'1. Estimation Equipe +VHL '!$AU$6:$AU$738)</f>
        <v>1552104.0876151512</v>
      </c>
      <c r="M70" s="93"/>
      <c r="N70" s="93"/>
      <c r="O70" s="93">
        <v>0</v>
      </c>
      <c r="P70" s="93">
        <v>1117783</v>
      </c>
      <c r="Q70" s="93">
        <v>651839</v>
      </c>
      <c r="R70" s="93">
        <v>0</v>
      </c>
      <c r="S70" s="93">
        <v>0</v>
      </c>
      <c r="T70" s="94">
        <f t="shared" si="1"/>
        <v>2018048.087615151</v>
      </c>
      <c r="U70" s="110">
        <f>SUMIF('1. Estimation Equipe +VHL '!$I$6:$I$738,H70,'1. Estimation Equipe +VHL '!$AY$6:$AY$738)</f>
        <v>1552104.0876151512</v>
      </c>
      <c r="V70" s="114">
        <f t="shared" si="2"/>
        <v>108639.83333333355</v>
      </c>
      <c r="W70" s="114"/>
      <c r="X70" s="111">
        <f t="shared" ref="X70:X133" si="4">+U70+M70+O70+P70-V70-R70-S70+W70</f>
        <v>2561247.2542818175</v>
      </c>
    </row>
    <row r="71" spans="1:24" x14ac:dyDescent="0.25">
      <c r="A71" s="60" t="s">
        <v>2354</v>
      </c>
      <c r="B71" s="61" t="s">
        <v>586</v>
      </c>
      <c r="C71" s="62" t="s">
        <v>841</v>
      </c>
      <c r="D71" s="63" t="s">
        <v>617</v>
      </c>
      <c r="E71" s="64" t="s">
        <v>2355</v>
      </c>
      <c r="F71" s="65">
        <v>1</v>
      </c>
      <c r="G71" s="53" t="s">
        <v>586</v>
      </c>
      <c r="H71" s="54" t="s">
        <v>841</v>
      </c>
      <c r="I71" s="55" t="s">
        <v>617</v>
      </c>
      <c r="J71" s="91">
        <f>SUMIF('1. Estimation Equipe +VHL '!$I$6:$I$738,H71,'1. Estimation Equipe +VHL '!$AV$6:$AV$738)</f>
        <v>1</v>
      </c>
      <c r="K71" s="92">
        <f>SUMIF('1. Estimation Equipe +VHL '!$I$6:$I$738,H71,'1. Estimation Equipe +VHL '!$L$6:$L$738)</f>
        <v>468</v>
      </c>
      <c r="L71" s="91">
        <f>SUMIF('1. Estimation Equipe +VHL '!$I$6:$I$738,H71,'1. Estimation Equipe +VHL '!$AU$6:$AU$738)</f>
        <v>1265687.2890641233</v>
      </c>
      <c r="M71" s="93"/>
      <c r="N71" s="93"/>
      <c r="O71" s="93">
        <v>0</v>
      </c>
      <c r="P71" s="93"/>
      <c r="Q71" s="93">
        <v>34680.768000000004</v>
      </c>
      <c r="R71" s="93">
        <v>52021.151999999995</v>
      </c>
      <c r="S71" s="93">
        <v>300000</v>
      </c>
      <c r="T71" s="94">
        <f t="shared" ref="T71:T134" si="5">+L71+M71+O71+P71-Q71-R71-S71</f>
        <v>878985.36906412337</v>
      </c>
      <c r="U71" s="110">
        <f>SUMIF('1. Estimation Equipe +VHL '!$I$6:$I$738,H71,'1. Estimation Equipe +VHL '!$AY$6:$AY$738)</f>
        <v>1265687.2890641233</v>
      </c>
      <c r="V71" s="114">
        <f t="shared" ref="V71:V134" si="6">0.166666666666667*Q71</f>
        <v>5780.1280000000115</v>
      </c>
      <c r="W71" s="114"/>
      <c r="X71" s="111">
        <f t="shared" si="4"/>
        <v>907886.00906412327</v>
      </c>
    </row>
    <row r="72" spans="1:24" x14ac:dyDescent="0.25">
      <c r="A72" s="60" t="s">
        <v>2363</v>
      </c>
      <c r="B72" s="61" t="s">
        <v>589</v>
      </c>
      <c r="C72" s="62" t="s">
        <v>842</v>
      </c>
      <c r="D72" s="63" t="s">
        <v>709</v>
      </c>
      <c r="E72" s="64" t="s">
        <v>2355</v>
      </c>
      <c r="F72" s="65">
        <v>1</v>
      </c>
      <c r="G72" s="53" t="s">
        <v>589</v>
      </c>
      <c r="H72" s="54" t="s">
        <v>842</v>
      </c>
      <c r="I72" s="55" t="s">
        <v>709</v>
      </c>
      <c r="J72" s="91">
        <f>SUMIF('1. Estimation Equipe +VHL '!$I$6:$I$738,H72,'1. Estimation Equipe +VHL '!$AV$6:$AV$738)</f>
        <v>1</v>
      </c>
      <c r="K72" s="92">
        <f>SUMIF('1. Estimation Equipe +VHL '!$I$6:$I$738,H72,'1. Estimation Equipe +VHL '!$L$6:$L$738)</f>
        <v>2465</v>
      </c>
      <c r="L72" s="91">
        <f>SUMIF('1. Estimation Equipe +VHL '!$I$6:$I$738,H72,'1. Estimation Equipe +VHL '!$AU$6:$AU$738)</f>
        <v>2199822.5739913411</v>
      </c>
      <c r="M72" s="93"/>
      <c r="N72" s="93"/>
      <c r="O72" s="93">
        <v>0</v>
      </c>
      <c r="P72" s="93"/>
      <c r="Q72" s="93">
        <v>370673.38</v>
      </c>
      <c r="R72" s="93">
        <v>57023.98</v>
      </c>
      <c r="S72" s="93">
        <v>0</v>
      </c>
      <c r="T72" s="94">
        <f t="shared" si="5"/>
        <v>1772125.2139913412</v>
      </c>
      <c r="U72" s="110">
        <f>SUMIF('1. Estimation Equipe +VHL '!$I$6:$I$738,H72,'1. Estimation Equipe +VHL '!$AY$6:$AY$738)</f>
        <v>2199822.5739913411</v>
      </c>
      <c r="V72" s="114">
        <f t="shared" si="6"/>
        <v>61778.896666666784</v>
      </c>
      <c r="W72" s="114"/>
      <c r="X72" s="111">
        <f t="shared" si="4"/>
        <v>2081019.6973246741</v>
      </c>
    </row>
    <row r="73" spans="1:24" x14ac:dyDescent="0.25">
      <c r="A73" s="60" t="s">
        <v>2363</v>
      </c>
      <c r="B73" s="61" t="s">
        <v>589</v>
      </c>
      <c r="C73" s="62" t="s">
        <v>843</v>
      </c>
      <c r="D73" s="63" t="s">
        <v>844</v>
      </c>
      <c r="E73" s="64" t="s">
        <v>2355</v>
      </c>
      <c r="F73" s="65">
        <v>1</v>
      </c>
      <c r="G73" s="53" t="s">
        <v>589</v>
      </c>
      <c r="H73" s="54" t="s">
        <v>843</v>
      </c>
      <c r="I73" s="55" t="s">
        <v>844</v>
      </c>
      <c r="J73" s="91">
        <f>SUMIF('1. Estimation Equipe +VHL '!$I$6:$I$738,H73,'1. Estimation Equipe +VHL '!$AV$6:$AV$738)</f>
        <v>1</v>
      </c>
      <c r="K73" s="92">
        <f>SUMIF('1. Estimation Equipe +VHL '!$I$6:$I$738,H73,'1. Estimation Equipe +VHL '!$L$6:$L$738)</f>
        <v>462</v>
      </c>
      <c r="L73" s="91">
        <f>SUMIF('1. Estimation Equipe +VHL '!$I$6:$I$738,H73,'1. Estimation Equipe +VHL '!$AU$6:$AU$738)</f>
        <v>1222073.0730446428</v>
      </c>
      <c r="M73" s="93"/>
      <c r="N73" s="93"/>
      <c r="O73" s="93">
        <v>0</v>
      </c>
      <c r="P73" s="93"/>
      <c r="Q73" s="93">
        <v>196098.65</v>
      </c>
      <c r="R73" s="93">
        <v>305.79000000000002</v>
      </c>
      <c r="S73" s="93">
        <v>250000</v>
      </c>
      <c r="T73" s="94">
        <f t="shared" si="5"/>
        <v>775668.63304464275</v>
      </c>
      <c r="U73" s="110">
        <f>SUMIF('1. Estimation Equipe +VHL '!$I$6:$I$738,H73,'1. Estimation Equipe +VHL '!$AY$6:$AY$738)</f>
        <v>1222073.0730446428</v>
      </c>
      <c r="V73" s="114">
        <f t="shared" si="6"/>
        <v>32683.108333333395</v>
      </c>
      <c r="W73" s="114"/>
      <c r="X73" s="111">
        <f t="shared" si="4"/>
        <v>939084.17471130937</v>
      </c>
    </row>
    <row r="74" spans="1:24" x14ac:dyDescent="0.25">
      <c r="A74" s="60" t="s">
        <v>2363</v>
      </c>
      <c r="B74" s="61" t="s">
        <v>589</v>
      </c>
      <c r="C74" s="62" t="s">
        <v>845</v>
      </c>
      <c r="D74" s="63" t="s">
        <v>710</v>
      </c>
      <c r="E74" s="64" t="s">
        <v>2355</v>
      </c>
      <c r="F74" s="65">
        <v>1</v>
      </c>
      <c r="G74" s="53" t="s">
        <v>589</v>
      </c>
      <c r="H74" s="54" t="s">
        <v>845</v>
      </c>
      <c r="I74" s="55" t="s">
        <v>710</v>
      </c>
      <c r="J74" s="91">
        <f>SUMIF('1. Estimation Equipe +VHL '!$I$6:$I$738,H74,'1. Estimation Equipe +VHL '!$AV$6:$AV$738)</f>
        <v>1</v>
      </c>
      <c r="K74" s="92">
        <f>SUMIF('1. Estimation Equipe +VHL '!$I$6:$I$738,H74,'1. Estimation Equipe +VHL '!$L$6:$L$738)</f>
        <v>564</v>
      </c>
      <c r="L74" s="91">
        <f>SUMIF('1. Estimation Equipe +VHL '!$I$6:$I$738,H74,'1. Estimation Equipe +VHL '!$AU$6:$AU$738)</f>
        <v>1195825.584991883</v>
      </c>
      <c r="M74" s="93"/>
      <c r="N74" s="93"/>
      <c r="O74" s="93">
        <v>0</v>
      </c>
      <c r="P74" s="93"/>
      <c r="Q74" s="93">
        <v>0</v>
      </c>
      <c r="R74" s="93">
        <v>178551.62</v>
      </c>
      <c r="S74" s="93">
        <v>250000</v>
      </c>
      <c r="T74" s="94">
        <f t="shared" si="5"/>
        <v>767273.96499188303</v>
      </c>
      <c r="U74" s="110">
        <f>SUMIF('1. Estimation Equipe +VHL '!$I$6:$I$738,H74,'1. Estimation Equipe +VHL '!$AY$6:$AY$738)</f>
        <v>1195825.584991883</v>
      </c>
      <c r="V74" s="114">
        <f t="shared" si="6"/>
        <v>0</v>
      </c>
      <c r="W74" s="114"/>
      <c r="X74" s="111">
        <f t="shared" si="4"/>
        <v>767273.96499188303</v>
      </c>
    </row>
    <row r="75" spans="1:24" x14ac:dyDescent="0.25">
      <c r="A75" s="60" t="s">
        <v>2363</v>
      </c>
      <c r="B75" s="61" t="s">
        <v>589</v>
      </c>
      <c r="C75" s="62" t="s">
        <v>846</v>
      </c>
      <c r="D75" s="63" t="s">
        <v>847</v>
      </c>
      <c r="E75" s="64" t="s">
        <v>2355</v>
      </c>
      <c r="F75" s="65">
        <v>1</v>
      </c>
      <c r="G75" s="53" t="s">
        <v>589</v>
      </c>
      <c r="H75" s="54" t="s">
        <v>846</v>
      </c>
      <c r="I75" s="55" t="s">
        <v>847</v>
      </c>
      <c r="J75" s="91">
        <f>SUMIF('1. Estimation Equipe +VHL '!$I$6:$I$738,H75,'1. Estimation Equipe +VHL '!$AV$6:$AV$738)</f>
        <v>1</v>
      </c>
      <c r="K75" s="92">
        <f>SUMIF('1. Estimation Equipe +VHL '!$I$6:$I$738,H75,'1. Estimation Equipe +VHL '!$L$6:$L$738)</f>
        <v>310</v>
      </c>
      <c r="L75" s="91">
        <f>SUMIF('1. Estimation Equipe +VHL '!$I$6:$I$738,H75,'1. Estimation Equipe +VHL '!$AU$6:$AU$738)</f>
        <v>1250351.7854529221</v>
      </c>
      <c r="M75" s="93"/>
      <c r="N75" s="93"/>
      <c r="O75" s="93">
        <v>0</v>
      </c>
      <c r="P75" s="93"/>
      <c r="Q75" s="93">
        <v>0</v>
      </c>
      <c r="R75" s="93">
        <v>91596.6</v>
      </c>
      <c r="S75" s="93">
        <v>0</v>
      </c>
      <c r="T75" s="94">
        <f t="shared" si="5"/>
        <v>1158755.185452922</v>
      </c>
      <c r="U75" s="110">
        <f>SUMIF('1. Estimation Equipe +VHL '!$I$6:$I$738,H75,'1. Estimation Equipe +VHL '!$AY$6:$AY$738)</f>
        <v>1250351.7854529221</v>
      </c>
      <c r="V75" s="114">
        <f t="shared" si="6"/>
        <v>0</v>
      </c>
      <c r="W75" s="114"/>
      <c r="X75" s="111">
        <f t="shared" si="4"/>
        <v>1158755.185452922</v>
      </c>
    </row>
    <row r="76" spans="1:24" x14ac:dyDescent="0.25">
      <c r="A76" s="60" t="s">
        <v>2363</v>
      </c>
      <c r="B76" s="61" t="s">
        <v>589</v>
      </c>
      <c r="C76" s="62" t="s">
        <v>848</v>
      </c>
      <c r="D76" s="63" t="s">
        <v>849</v>
      </c>
      <c r="E76" s="64" t="s">
        <v>2355</v>
      </c>
      <c r="F76" s="65">
        <v>1</v>
      </c>
      <c r="G76" s="53" t="s">
        <v>589</v>
      </c>
      <c r="H76" s="54" t="s">
        <v>848</v>
      </c>
      <c r="I76" s="55" t="s">
        <v>849</v>
      </c>
      <c r="J76" s="91">
        <f>SUMIF('1. Estimation Equipe +VHL '!$I$6:$I$738,H76,'1. Estimation Equipe +VHL '!$AV$6:$AV$738)</f>
        <v>1</v>
      </c>
      <c r="K76" s="92">
        <f>SUMIF('1. Estimation Equipe +VHL '!$I$6:$I$738,H76,'1. Estimation Equipe +VHL '!$L$6:$L$738)</f>
        <v>530</v>
      </c>
      <c r="L76" s="91">
        <f>SUMIF('1. Estimation Equipe +VHL '!$I$6:$I$738,H76,'1. Estimation Equipe +VHL '!$AU$6:$AU$738)</f>
        <v>874891.02853744593</v>
      </c>
      <c r="M76" s="93"/>
      <c r="N76" s="93"/>
      <c r="O76" s="93">
        <v>0</v>
      </c>
      <c r="P76" s="93"/>
      <c r="Q76" s="93">
        <v>0</v>
      </c>
      <c r="R76" s="93">
        <v>130657.77</v>
      </c>
      <c r="S76" s="93">
        <v>0</v>
      </c>
      <c r="T76" s="94">
        <f t="shared" si="5"/>
        <v>744233.25853744592</v>
      </c>
      <c r="U76" s="110">
        <f>SUMIF('1. Estimation Equipe +VHL '!$I$6:$I$738,H76,'1. Estimation Equipe +VHL '!$AY$6:$AY$738)</f>
        <v>874891.02853744593</v>
      </c>
      <c r="V76" s="114">
        <f t="shared" si="6"/>
        <v>0</v>
      </c>
      <c r="W76" s="114"/>
      <c r="X76" s="111">
        <f t="shared" si="4"/>
        <v>744233.25853744592</v>
      </c>
    </row>
    <row r="77" spans="1:24" x14ac:dyDescent="0.25">
      <c r="A77" s="60" t="s">
        <v>2363</v>
      </c>
      <c r="B77" s="61" t="s">
        <v>589</v>
      </c>
      <c r="C77" s="62" t="s">
        <v>850</v>
      </c>
      <c r="D77" s="63" t="s">
        <v>851</v>
      </c>
      <c r="E77" s="64" t="s">
        <v>2355</v>
      </c>
      <c r="F77" s="65">
        <v>1</v>
      </c>
      <c r="G77" s="53" t="s">
        <v>589</v>
      </c>
      <c r="H77" s="54" t="s">
        <v>850</v>
      </c>
      <c r="I77" s="55" t="s">
        <v>851</v>
      </c>
      <c r="J77" s="91">
        <f>SUMIF('1. Estimation Equipe +VHL '!$I$6:$I$738,H77,'1. Estimation Equipe +VHL '!$AV$6:$AV$738)</f>
        <v>1</v>
      </c>
      <c r="K77" s="92">
        <f>SUMIF('1. Estimation Equipe +VHL '!$I$6:$I$738,H77,'1. Estimation Equipe +VHL '!$L$6:$L$738)</f>
        <v>806</v>
      </c>
      <c r="L77" s="91">
        <f>SUMIF('1. Estimation Equipe +VHL '!$I$6:$I$738,H77,'1. Estimation Equipe +VHL '!$AU$6:$AU$738)</f>
        <v>1109549.7002049782</v>
      </c>
      <c r="M77" s="93"/>
      <c r="N77" s="93"/>
      <c r="O77" s="93">
        <v>0</v>
      </c>
      <c r="P77" s="93"/>
      <c r="Q77" s="93">
        <v>0</v>
      </c>
      <c r="R77" s="93">
        <v>76680.88</v>
      </c>
      <c r="S77" s="93">
        <v>0</v>
      </c>
      <c r="T77" s="94">
        <f t="shared" si="5"/>
        <v>1032868.8202049782</v>
      </c>
      <c r="U77" s="110">
        <f>SUMIF('1. Estimation Equipe +VHL '!$I$6:$I$738,H77,'1. Estimation Equipe +VHL '!$AY$6:$AY$738)</f>
        <v>1109549.7002049782</v>
      </c>
      <c r="V77" s="114">
        <f t="shared" si="6"/>
        <v>0</v>
      </c>
      <c r="W77" s="114"/>
      <c r="X77" s="111">
        <f t="shared" si="4"/>
        <v>1032868.8202049782</v>
      </c>
    </row>
    <row r="78" spans="1:24" x14ac:dyDescent="0.25">
      <c r="A78" s="60" t="s">
        <v>2363</v>
      </c>
      <c r="B78" s="61" t="s">
        <v>589</v>
      </c>
      <c r="C78" s="62" t="s">
        <v>852</v>
      </c>
      <c r="D78" s="63" t="s">
        <v>853</v>
      </c>
      <c r="E78" s="64" t="s">
        <v>2355</v>
      </c>
      <c r="F78" s="65">
        <v>1</v>
      </c>
      <c r="G78" s="53" t="s">
        <v>589</v>
      </c>
      <c r="H78" s="54" t="s">
        <v>852</v>
      </c>
      <c r="I78" s="55" t="s">
        <v>853</v>
      </c>
      <c r="J78" s="91">
        <f>SUMIF('1. Estimation Equipe +VHL '!$I$6:$I$738,H78,'1. Estimation Equipe +VHL '!$AV$6:$AV$738)</f>
        <v>1</v>
      </c>
      <c r="K78" s="92">
        <f>SUMIF('1. Estimation Equipe +VHL '!$I$6:$I$738,H78,'1. Estimation Equipe +VHL '!$L$6:$L$738)</f>
        <v>2895</v>
      </c>
      <c r="L78" s="91">
        <f>SUMIF('1. Estimation Equipe +VHL '!$I$6:$I$738,H78,'1. Estimation Equipe +VHL '!$AU$6:$AU$738)</f>
        <v>2533185.2396475645</v>
      </c>
      <c r="M78" s="93"/>
      <c r="N78" s="93"/>
      <c r="O78" s="93">
        <v>0</v>
      </c>
      <c r="P78" s="93"/>
      <c r="Q78" s="93">
        <v>51750.54</v>
      </c>
      <c r="R78" s="93">
        <v>242532.21</v>
      </c>
      <c r="S78" s="93">
        <v>0</v>
      </c>
      <c r="T78" s="94">
        <f t="shared" si="5"/>
        <v>2238902.4896475645</v>
      </c>
      <c r="U78" s="110">
        <f>SUMIF('1. Estimation Equipe +VHL '!$I$6:$I$738,H78,'1. Estimation Equipe +VHL '!$AY$6:$AY$738)</f>
        <v>2533185.2396475645</v>
      </c>
      <c r="V78" s="114">
        <f t="shared" si="6"/>
        <v>8625.0900000000165</v>
      </c>
      <c r="W78" s="114"/>
      <c r="X78" s="111">
        <f t="shared" si="4"/>
        <v>2282027.9396475647</v>
      </c>
    </row>
    <row r="79" spans="1:24" x14ac:dyDescent="0.25">
      <c r="A79" s="60" t="s">
        <v>2363</v>
      </c>
      <c r="B79" s="61" t="s">
        <v>589</v>
      </c>
      <c r="C79" s="62" t="s">
        <v>854</v>
      </c>
      <c r="D79" s="63" t="s">
        <v>855</v>
      </c>
      <c r="E79" s="64" t="s">
        <v>2355</v>
      </c>
      <c r="F79" s="65">
        <v>1</v>
      </c>
      <c r="G79" s="53" t="s">
        <v>589</v>
      </c>
      <c r="H79" s="54" t="s">
        <v>854</v>
      </c>
      <c r="I79" s="55" t="s">
        <v>855</v>
      </c>
      <c r="J79" s="91">
        <f>SUMIF('1. Estimation Equipe +VHL '!$I$6:$I$738,H79,'1. Estimation Equipe +VHL '!$AV$6:$AV$738)</f>
        <v>1</v>
      </c>
      <c r="K79" s="92">
        <f>SUMIF('1. Estimation Equipe +VHL '!$I$6:$I$738,H79,'1. Estimation Equipe +VHL '!$L$6:$L$738)</f>
        <v>440</v>
      </c>
      <c r="L79" s="91">
        <f>SUMIF('1. Estimation Equipe +VHL '!$I$6:$I$738,H79,'1. Estimation Equipe +VHL '!$AU$6:$AU$738)</f>
        <v>971696.78168869053</v>
      </c>
      <c r="M79" s="93"/>
      <c r="N79" s="93"/>
      <c r="O79" s="93">
        <v>0</v>
      </c>
      <c r="P79" s="93"/>
      <c r="Q79" s="93">
        <v>0</v>
      </c>
      <c r="R79" s="93">
        <v>91400</v>
      </c>
      <c r="S79" s="93">
        <v>0</v>
      </c>
      <c r="T79" s="94">
        <f t="shared" si="5"/>
        <v>880296.78168869053</v>
      </c>
      <c r="U79" s="110">
        <f>SUMIF('1. Estimation Equipe +VHL '!$I$6:$I$738,H79,'1. Estimation Equipe +VHL '!$AY$6:$AY$738)</f>
        <v>971696.78168869053</v>
      </c>
      <c r="V79" s="114">
        <f t="shared" si="6"/>
        <v>0</v>
      </c>
      <c r="W79" s="114"/>
      <c r="X79" s="111">
        <f t="shared" si="4"/>
        <v>880296.78168869053</v>
      </c>
    </row>
    <row r="80" spans="1:24" x14ac:dyDescent="0.25">
      <c r="A80" s="60" t="s">
        <v>2363</v>
      </c>
      <c r="B80" s="61" t="s">
        <v>589</v>
      </c>
      <c r="C80" s="62" t="s">
        <v>856</v>
      </c>
      <c r="D80" s="63" t="s">
        <v>857</v>
      </c>
      <c r="E80" s="64" t="s">
        <v>2355</v>
      </c>
      <c r="F80" s="65">
        <v>1</v>
      </c>
      <c r="G80" s="53" t="s">
        <v>589</v>
      </c>
      <c r="H80" s="54" t="s">
        <v>856</v>
      </c>
      <c r="I80" s="55" t="s">
        <v>857</v>
      </c>
      <c r="J80" s="91">
        <f>SUMIF('1. Estimation Equipe +VHL '!$I$6:$I$738,H80,'1. Estimation Equipe +VHL '!$AV$6:$AV$738)</f>
        <v>1</v>
      </c>
      <c r="K80" s="92">
        <f>SUMIF('1. Estimation Equipe +VHL '!$I$6:$I$738,H80,'1. Estimation Equipe +VHL '!$L$6:$L$738)</f>
        <v>464</v>
      </c>
      <c r="L80" s="91">
        <f>SUMIF('1. Estimation Equipe +VHL '!$I$6:$I$738,H80,'1. Estimation Equipe +VHL '!$AU$6:$AU$738)</f>
        <v>1051297.0597142316</v>
      </c>
      <c r="M80" s="93"/>
      <c r="N80" s="93"/>
      <c r="O80" s="93">
        <v>0</v>
      </c>
      <c r="P80" s="93"/>
      <c r="Q80" s="93">
        <v>0</v>
      </c>
      <c r="R80" s="93">
        <v>0</v>
      </c>
      <c r="S80" s="93">
        <v>0</v>
      </c>
      <c r="T80" s="94">
        <f t="shared" si="5"/>
        <v>1051297.0597142316</v>
      </c>
      <c r="U80" s="110">
        <f>SUMIF('1. Estimation Equipe +VHL '!$I$6:$I$738,H80,'1. Estimation Equipe +VHL '!$AY$6:$AY$738)</f>
        <v>1051297.0597142316</v>
      </c>
      <c r="V80" s="114">
        <f t="shared" si="6"/>
        <v>0</v>
      </c>
      <c r="W80" s="114"/>
      <c r="X80" s="111">
        <f t="shared" si="4"/>
        <v>1051297.0597142316</v>
      </c>
    </row>
    <row r="81" spans="1:24" x14ac:dyDescent="0.25">
      <c r="A81" s="60" t="s">
        <v>2363</v>
      </c>
      <c r="B81" s="61" t="s">
        <v>589</v>
      </c>
      <c r="C81" s="62" t="s">
        <v>858</v>
      </c>
      <c r="D81" s="63" t="s">
        <v>859</v>
      </c>
      <c r="E81" s="64" t="s">
        <v>2355</v>
      </c>
      <c r="F81" s="65">
        <v>1</v>
      </c>
      <c r="G81" s="53" t="s">
        <v>589</v>
      </c>
      <c r="H81" s="54" t="s">
        <v>858</v>
      </c>
      <c r="I81" s="55" t="s">
        <v>859</v>
      </c>
      <c r="J81" s="91">
        <f>SUMIF('1. Estimation Equipe +VHL '!$I$6:$I$738,H81,'1. Estimation Equipe +VHL '!$AV$6:$AV$738)</f>
        <v>1</v>
      </c>
      <c r="K81" s="92">
        <f>SUMIF('1. Estimation Equipe +VHL '!$I$6:$I$738,H81,'1. Estimation Equipe +VHL '!$L$6:$L$738)</f>
        <v>1597</v>
      </c>
      <c r="L81" s="91">
        <f>SUMIF('1. Estimation Equipe +VHL '!$I$6:$I$738,H81,'1. Estimation Equipe +VHL '!$AU$6:$AU$738)</f>
        <v>1487410.8816356596</v>
      </c>
      <c r="M81" s="93"/>
      <c r="N81" s="93"/>
      <c r="O81" s="93">
        <v>0</v>
      </c>
      <c r="P81" s="93"/>
      <c r="Q81" s="93">
        <v>459382.94</v>
      </c>
      <c r="R81" s="93">
        <v>184653.7</v>
      </c>
      <c r="S81" s="93">
        <v>0</v>
      </c>
      <c r="T81" s="94">
        <f t="shared" si="5"/>
        <v>843374.24163565971</v>
      </c>
      <c r="U81" s="110">
        <f>SUMIF('1. Estimation Equipe +VHL '!$I$6:$I$738,H81,'1. Estimation Equipe +VHL '!$AY$6:$AY$738)</f>
        <v>1487410.8816356596</v>
      </c>
      <c r="V81" s="114">
        <f t="shared" si="6"/>
        <v>76563.823333333479</v>
      </c>
      <c r="W81" s="114"/>
      <c r="X81" s="111">
        <f t="shared" si="4"/>
        <v>1226193.3583023262</v>
      </c>
    </row>
    <row r="82" spans="1:24" x14ac:dyDescent="0.25">
      <c r="A82" s="60" t="s">
        <v>2363</v>
      </c>
      <c r="B82" s="61" t="s">
        <v>589</v>
      </c>
      <c r="C82" s="62" t="s">
        <v>860</v>
      </c>
      <c r="D82" s="63" t="s">
        <v>861</v>
      </c>
      <c r="E82" s="64" t="s">
        <v>2355</v>
      </c>
      <c r="F82" s="65">
        <v>1</v>
      </c>
      <c r="G82" s="53" t="s">
        <v>589</v>
      </c>
      <c r="H82" s="54" t="s">
        <v>860</v>
      </c>
      <c r="I82" s="55" t="s">
        <v>861</v>
      </c>
      <c r="J82" s="91">
        <f>SUMIF('1. Estimation Equipe +VHL '!$I$6:$I$738,H82,'1. Estimation Equipe +VHL '!$AV$6:$AV$738)</f>
        <v>2</v>
      </c>
      <c r="K82" s="92">
        <f>SUMIF('1. Estimation Equipe +VHL '!$I$6:$I$738,H82,'1. Estimation Equipe +VHL '!$L$6:$L$738)</f>
        <v>998</v>
      </c>
      <c r="L82" s="91">
        <f>SUMIF('1. Estimation Equipe +VHL '!$I$6:$I$738,H82,'1. Estimation Equipe +VHL '!$AU$6:$AU$738)</f>
        <v>1326941.606276569</v>
      </c>
      <c r="M82" s="93"/>
      <c r="N82" s="93"/>
      <c r="O82" s="93">
        <v>0</v>
      </c>
      <c r="P82" s="93"/>
      <c r="Q82" s="93">
        <v>0</v>
      </c>
      <c r="R82" s="93">
        <v>192003</v>
      </c>
      <c r="S82" s="93">
        <v>0</v>
      </c>
      <c r="T82" s="94">
        <f t="shared" si="5"/>
        <v>1134938.606276569</v>
      </c>
      <c r="U82" s="110">
        <f>SUMIF('1. Estimation Equipe +VHL '!$I$6:$I$738,H82,'1. Estimation Equipe +VHL '!$AY$6:$AY$738)</f>
        <v>1326941.606276569</v>
      </c>
      <c r="V82" s="114">
        <f t="shared" si="6"/>
        <v>0</v>
      </c>
      <c r="W82" s="114"/>
      <c r="X82" s="111">
        <f t="shared" si="4"/>
        <v>1134938.606276569</v>
      </c>
    </row>
    <row r="83" spans="1:24" x14ac:dyDescent="0.25">
      <c r="A83" s="60" t="s">
        <v>2364</v>
      </c>
      <c r="B83" s="61" t="s">
        <v>590</v>
      </c>
      <c r="C83" s="62" t="s">
        <v>862</v>
      </c>
      <c r="D83" s="63" t="s">
        <v>863</v>
      </c>
      <c r="E83" s="64" t="s">
        <v>2355</v>
      </c>
      <c r="F83" s="65">
        <v>1</v>
      </c>
      <c r="G83" s="53" t="s">
        <v>590</v>
      </c>
      <c r="H83" s="54" t="s">
        <v>862</v>
      </c>
      <c r="I83" s="55" t="s">
        <v>863</v>
      </c>
      <c r="J83" s="91">
        <f>SUMIF('1. Estimation Equipe +VHL '!$I$6:$I$738,H83,'1. Estimation Equipe +VHL '!$AV$6:$AV$738)</f>
        <v>1</v>
      </c>
      <c r="K83" s="92">
        <f>SUMIF('1. Estimation Equipe +VHL '!$I$6:$I$738,H83,'1. Estimation Equipe +VHL '!$L$6:$L$738)</f>
        <v>2050</v>
      </c>
      <c r="L83" s="91">
        <f>SUMIF('1. Estimation Equipe +VHL '!$I$6:$I$738,H83,'1. Estimation Equipe +VHL '!$AU$6:$AU$738)</f>
        <v>1956772.1957010815</v>
      </c>
      <c r="M83" s="93"/>
      <c r="N83" s="93"/>
      <c r="O83" s="93">
        <v>0</v>
      </c>
      <c r="P83" s="93"/>
      <c r="Q83" s="93">
        <v>0</v>
      </c>
      <c r="R83" s="93">
        <v>396339</v>
      </c>
      <c r="S83" s="93">
        <v>0</v>
      </c>
      <c r="T83" s="94">
        <f t="shared" si="5"/>
        <v>1560433.1957010815</v>
      </c>
      <c r="U83" s="110">
        <f>SUMIF('1. Estimation Equipe +VHL '!$I$6:$I$738,H83,'1. Estimation Equipe +VHL '!$AY$6:$AY$738)</f>
        <v>1956772.1957010815</v>
      </c>
      <c r="V83" s="114">
        <f t="shared" si="6"/>
        <v>0</v>
      </c>
      <c r="W83" s="114"/>
      <c r="X83" s="111">
        <f t="shared" si="4"/>
        <v>1560433.1957010815</v>
      </c>
    </row>
    <row r="84" spans="1:24" x14ac:dyDescent="0.25">
      <c r="A84" s="60" t="s">
        <v>2364</v>
      </c>
      <c r="B84" s="61" t="s">
        <v>590</v>
      </c>
      <c r="C84" s="62" t="s">
        <v>864</v>
      </c>
      <c r="D84" s="63" t="s">
        <v>639</v>
      </c>
      <c r="E84" s="64" t="s">
        <v>2355</v>
      </c>
      <c r="F84" s="65">
        <v>1</v>
      </c>
      <c r="G84" s="53" t="s">
        <v>590</v>
      </c>
      <c r="H84" s="54" t="s">
        <v>864</v>
      </c>
      <c r="I84" s="55" t="s">
        <v>639</v>
      </c>
      <c r="J84" s="91">
        <f>SUMIF('1. Estimation Equipe +VHL '!$I$6:$I$738,H84,'1. Estimation Equipe +VHL '!$AV$6:$AV$738)</f>
        <v>1</v>
      </c>
      <c r="K84" s="92">
        <f>SUMIF('1. Estimation Equipe +VHL '!$I$6:$I$738,H84,'1. Estimation Equipe +VHL '!$L$6:$L$738)</f>
        <v>648</v>
      </c>
      <c r="L84" s="91">
        <f>SUMIF('1. Estimation Equipe +VHL '!$I$6:$I$738,H84,'1. Estimation Equipe +VHL '!$AU$6:$AU$738)</f>
        <v>1025652.3608021102</v>
      </c>
      <c r="M84" s="93"/>
      <c r="N84" s="93"/>
      <c r="O84" s="93">
        <v>0</v>
      </c>
      <c r="P84" s="93"/>
      <c r="Q84" s="93">
        <v>0</v>
      </c>
      <c r="R84" s="93">
        <v>129898</v>
      </c>
      <c r="S84" s="93">
        <v>0</v>
      </c>
      <c r="T84" s="94">
        <f t="shared" si="5"/>
        <v>895754.36080211017</v>
      </c>
      <c r="U84" s="110">
        <f>SUMIF('1. Estimation Equipe +VHL '!$I$6:$I$738,H84,'1. Estimation Equipe +VHL '!$AY$6:$AY$738)</f>
        <v>1025652.3608021102</v>
      </c>
      <c r="V84" s="114">
        <f t="shared" si="6"/>
        <v>0</v>
      </c>
      <c r="W84" s="114"/>
      <c r="X84" s="111">
        <f t="shared" si="4"/>
        <v>895754.36080211017</v>
      </c>
    </row>
    <row r="85" spans="1:24" x14ac:dyDescent="0.25">
      <c r="A85" s="60" t="s">
        <v>2364</v>
      </c>
      <c r="B85" s="61" t="s">
        <v>590</v>
      </c>
      <c r="C85" s="62" t="s">
        <v>865</v>
      </c>
      <c r="D85" s="63" t="s">
        <v>866</v>
      </c>
      <c r="E85" s="64" t="s">
        <v>2355</v>
      </c>
      <c r="F85" s="65">
        <v>1</v>
      </c>
      <c r="G85" s="53" t="s">
        <v>590</v>
      </c>
      <c r="H85" s="54" t="s">
        <v>865</v>
      </c>
      <c r="I85" s="55" t="s">
        <v>866</v>
      </c>
      <c r="J85" s="91">
        <f>SUMIF('1. Estimation Equipe +VHL '!$I$6:$I$738,H85,'1. Estimation Equipe +VHL '!$AV$6:$AV$738)</f>
        <v>1</v>
      </c>
      <c r="K85" s="92">
        <f>SUMIF('1. Estimation Equipe +VHL '!$I$6:$I$738,H85,'1. Estimation Equipe +VHL '!$L$6:$L$738)</f>
        <v>585</v>
      </c>
      <c r="L85" s="91">
        <f>SUMIF('1. Estimation Equipe +VHL '!$I$6:$I$738,H85,'1. Estimation Equipe +VHL '!$AU$6:$AU$738)</f>
        <v>1033171.8479612555</v>
      </c>
      <c r="M85" s="93"/>
      <c r="N85" s="93"/>
      <c r="O85" s="93">
        <v>0</v>
      </c>
      <c r="P85" s="93"/>
      <c r="Q85" s="93">
        <v>0</v>
      </c>
      <c r="R85" s="93">
        <v>72371</v>
      </c>
      <c r="S85" s="93">
        <v>0</v>
      </c>
      <c r="T85" s="94">
        <f t="shared" si="5"/>
        <v>960800.84796125547</v>
      </c>
      <c r="U85" s="110">
        <f>SUMIF('1. Estimation Equipe +VHL '!$I$6:$I$738,H85,'1. Estimation Equipe +VHL '!$AY$6:$AY$738)</f>
        <v>1033171.8479612555</v>
      </c>
      <c r="V85" s="114">
        <f t="shared" si="6"/>
        <v>0</v>
      </c>
      <c r="W85" s="114"/>
      <c r="X85" s="111">
        <f t="shared" si="4"/>
        <v>960800.84796125547</v>
      </c>
    </row>
    <row r="86" spans="1:24" x14ac:dyDescent="0.25">
      <c r="A86" s="60" t="s">
        <v>2363</v>
      </c>
      <c r="B86" s="61" t="s">
        <v>591</v>
      </c>
      <c r="C86" s="62" t="s">
        <v>867</v>
      </c>
      <c r="D86" s="63" t="s">
        <v>665</v>
      </c>
      <c r="E86" s="64" t="s">
        <v>2355</v>
      </c>
      <c r="F86" s="65">
        <v>1</v>
      </c>
      <c r="G86" s="53" t="s">
        <v>591</v>
      </c>
      <c r="H86" s="54" t="s">
        <v>867</v>
      </c>
      <c r="I86" s="55" t="s">
        <v>665</v>
      </c>
      <c r="J86" s="91">
        <f>SUMIF('1. Estimation Equipe +VHL '!$I$6:$I$738,H86,'1. Estimation Equipe +VHL '!$AV$6:$AV$738)</f>
        <v>1</v>
      </c>
      <c r="K86" s="92">
        <f>SUMIF('1. Estimation Equipe +VHL '!$I$6:$I$738,H86,'1. Estimation Equipe +VHL '!$L$6:$L$738)</f>
        <v>2132</v>
      </c>
      <c r="L86" s="91">
        <f>SUMIF('1. Estimation Equipe +VHL '!$I$6:$I$738,H86,'1. Estimation Equipe +VHL '!$AU$6:$AU$738)</f>
        <v>2058426.3670952923</v>
      </c>
      <c r="M86" s="93"/>
      <c r="N86" s="93"/>
      <c r="O86" s="93">
        <v>0</v>
      </c>
      <c r="P86" s="93"/>
      <c r="Q86" s="93">
        <v>69256</v>
      </c>
      <c r="R86" s="93">
        <v>138415</v>
      </c>
      <c r="S86" s="93">
        <v>0</v>
      </c>
      <c r="T86" s="94">
        <f t="shared" si="5"/>
        <v>1850755.3670952923</v>
      </c>
      <c r="U86" s="110">
        <f>SUMIF('1. Estimation Equipe +VHL '!$I$6:$I$738,H86,'1. Estimation Equipe +VHL '!$AY$6:$AY$738)</f>
        <v>2058426.3670952923</v>
      </c>
      <c r="V86" s="114">
        <f t="shared" si="6"/>
        <v>11542.66666666669</v>
      </c>
      <c r="W86" s="114"/>
      <c r="X86" s="111">
        <f t="shared" si="4"/>
        <v>1908468.7004286256</v>
      </c>
    </row>
    <row r="87" spans="1:24" x14ac:dyDescent="0.25">
      <c r="A87" s="60" t="s">
        <v>2363</v>
      </c>
      <c r="B87" s="61" t="s">
        <v>591</v>
      </c>
      <c r="C87" s="62" t="s">
        <v>868</v>
      </c>
      <c r="D87" s="63" t="s">
        <v>869</v>
      </c>
      <c r="E87" s="64" t="s">
        <v>2355</v>
      </c>
      <c r="F87" s="65">
        <v>1</v>
      </c>
      <c r="G87" s="53" t="s">
        <v>591</v>
      </c>
      <c r="H87" s="54" t="s">
        <v>868</v>
      </c>
      <c r="I87" s="55" t="s">
        <v>869</v>
      </c>
      <c r="J87" s="91">
        <f>SUMIF('1. Estimation Equipe +VHL '!$I$6:$I$738,H87,'1. Estimation Equipe +VHL '!$AV$6:$AV$738)</f>
        <v>1</v>
      </c>
      <c r="K87" s="92">
        <f>SUMIF('1. Estimation Equipe +VHL '!$I$6:$I$738,H87,'1. Estimation Equipe +VHL '!$L$6:$L$738)</f>
        <v>1180</v>
      </c>
      <c r="L87" s="91">
        <f>SUMIF('1. Estimation Equipe +VHL '!$I$6:$I$738,H87,'1. Estimation Equipe +VHL '!$AU$6:$AU$738)</f>
        <v>1310746.7614502162</v>
      </c>
      <c r="M87" s="93"/>
      <c r="N87" s="93"/>
      <c r="O87" s="93">
        <v>0</v>
      </c>
      <c r="P87" s="93"/>
      <c r="Q87" s="93">
        <v>0</v>
      </c>
      <c r="R87" s="93">
        <v>59901.45</v>
      </c>
      <c r="S87" s="93">
        <v>0</v>
      </c>
      <c r="T87" s="94">
        <f t="shared" si="5"/>
        <v>1250845.3114502162</v>
      </c>
      <c r="U87" s="110">
        <f>SUMIF('1. Estimation Equipe +VHL '!$I$6:$I$738,H87,'1. Estimation Equipe +VHL '!$AY$6:$AY$738)</f>
        <v>1310746.7614502162</v>
      </c>
      <c r="V87" s="114">
        <f t="shared" si="6"/>
        <v>0</v>
      </c>
      <c r="W87" s="114"/>
      <c r="X87" s="111">
        <f t="shared" si="4"/>
        <v>1250845.3114502162</v>
      </c>
    </row>
    <row r="88" spans="1:24" x14ac:dyDescent="0.25">
      <c r="A88" s="60" t="s">
        <v>2363</v>
      </c>
      <c r="B88" s="61" t="s">
        <v>591</v>
      </c>
      <c r="C88" s="62" t="s">
        <v>870</v>
      </c>
      <c r="D88" s="63" t="s">
        <v>666</v>
      </c>
      <c r="E88" s="64" t="s">
        <v>2355</v>
      </c>
      <c r="F88" s="65">
        <v>1</v>
      </c>
      <c r="G88" s="53" t="s">
        <v>591</v>
      </c>
      <c r="H88" s="54" t="s">
        <v>870</v>
      </c>
      <c r="I88" s="55" t="s">
        <v>666</v>
      </c>
      <c r="J88" s="91">
        <f>SUMIF('1. Estimation Equipe +VHL '!$I$6:$I$738,H88,'1. Estimation Equipe +VHL '!$AV$6:$AV$738)</f>
        <v>1</v>
      </c>
      <c r="K88" s="92">
        <f>SUMIF('1. Estimation Equipe +VHL '!$I$6:$I$738,H88,'1. Estimation Equipe +VHL '!$L$6:$L$738)</f>
        <v>451</v>
      </c>
      <c r="L88" s="91">
        <f>SUMIF('1. Estimation Equipe +VHL '!$I$6:$I$738,H88,'1. Estimation Equipe +VHL '!$AU$6:$AU$738)</f>
        <v>1129809.8386416666</v>
      </c>
      <c r="M88" s="93"/>
      <c r="N88" s="93"/>
      <c r="O88" s="93">
        <v>0</v>
      </c>
      <c r="P88" s="93"/>
      <c r="Q88" s="93">
        <v>0</v>
      </c>
      <c r="R88" s="93">
        <v>9533</v>
      </c>
      <c r="S88" s="93">
        <v>150000</v>
      </c>
      <c r="T88" s="94">
        <f t="shared" si="5"/>
        <v>970276.83864166657</v>
      </c>
      <c r="U88" s="110">
        <f>SUMIF('1. Estimation Equipe +VHL '!$I$6:$I$738,H88,'1. Estimation Equipe +VHL '!$AY$6:$AY$738)</f>
        <v>1129809.8386416666</v>
      </c>
      <c r="V88" s="114">
        <f t="shared" si="6"/>
        <v>0</v>
      </c>
      <c r="W88" s="114"/>
      <c r="X88" s="111">
        <f t="shared" si="4"/>
        <v>970276.83864166657</v>
      </c>
    </row>
    <row r="89" spans="1:24" x14ac:dyDescent="0.25">
      <c r="A89" s="60" t="s">
        <v>2365</v>
      </c>
      <c r="B89" s="61" t="s">
        <v>592</v>
      </c>
      <c r="C89" s="62" t="s">
        <v>871</v>
      </c>
      <c r="D89" s="63" t="s">
        <v>872</v>
      </c>
      <c r="E89" s="64" t="s">
        <v>2355</v>
      </c>
      <c r="F89" s="65">
        <v>1</v>
      </c>
      <c r="G89" s="53" t="s">
        <v>592</v>
      </c>
      <c r="H89" s="54" t="s">
        <v>871</v>
      </c>
      <c r="I89" s="55" t="s">
        <v>872</v>
      </c>
      <c r="J89" s="91">
        <f>SUMIF('1. Estimation Equipe +VHL '!$I$6:$I$738,H89,'1. Estimation Equipe +VHL '!$AV$6:$AV$738)</f>
        <v>2</v>
      </c>
      <c r="K89" s="92">
        <f>SUMIF('1. Estimation Equipe +VHL '!$I$6:$I$738,H89,'1. Estimation Equipe +VHL '!$L$6:$L$738)</f>
        <v>445</v>
      </c>
      <c r="L89" s="91">
        <f>SUMIF('1. Estimation Equipe +VHL '!$I$6:$I$738,H89,'1. Estimation Equipe +VHL '!$AU$6:$AU$738)</f>
        <v>2432578.8151948052</v>
      </c>
      <c r="M89" s="93"/>
      <c r="N89" s="93"/>
      <c r="O89" s="93">
        <v>0</v>
      </c>
      <c r="P89" s="93"/>
      <c r="Q89" s="93">
        <v>0</v>
      </c>
      <c r="R89" s="93">
        <v>139328</v>
      </c>
      <c r="S89" s="93">
        <v>150000</v>
      </c>
      <c r="T89" s="94">
        <f t="shared" si="5"/>
        <v>2143250.8151948052</v>
      </c>
      <c r="U89" s="110">
        <f>SUMIF('1. Estimation Equipe +VHL '!$I$6:$I$738,H89,'1. Estimation Equipe +VHL '!$AY$6:$AY$738)</f>
        <v>2432578.8151948052</v>
      </c>
      <c r="V89" s="114">
        <f t="shared" si="6"/>
        <v>0</v>
      </c>
      <c r="W89" s="114"/>
      <c r="X89" s="111">
        <f t="shared" si="4"/>
        <v>2143250.8151948052</v>
      </c>
    </row>
    <row r="90" spans="1:24" x14ac:dyDescent="0.25">
      <c r="A90" s="60" t="s">
        <v>2365</v>
      </c>
      <c r="B90" s="61" t="s">
        <v>592</v>
      </c>
      <c r="C90" s="62" t="s">
        <v>873</v>
      </c>
      <c r="D90" s="63" t="s">
        <v>874</v>
      </c>
      <c r="E90" s="64" t="s">
        <v>2358</v>
      </c>
      <c r="F90" s="65">
        <v>1</v>
      </c>
      <c r="G90" s="53" t="s">
        <v>592</v>
      </c>
      <c r="H90" s="54" t="s">
        <v>873</v>
      </c>
      <c r="I90" s="55" t="s">
        <v>874</v>
      </c>
      <c r="J90" s="91">
        <f>SUMIF('1. Estimation Equipe +VHL '!$I$6:$I$738,H90,'1. Estimation Equipe +VHL '!$AV$6:$AV$738)</f>
        <v>1</v>
      </c>
      <c r="K90" s="92">
        <f>SUMIF('1. Estimation Equipe +VHL '!$I$6:$I$738,H90,'1. Estimation Equipe +VHL '!$L$6:$L$738)</f>
        <v>5551</v>
      </c>
      <c r="L90" s="91">
        <f>SUMIF('1. Estimation Equipe +VHL '!$I$6:$I$738,H90,'1. Estimation Equipe +VHL '!$AU$6:$AU$738)</f>
        <v>5196952.027806012</v>
      </c>
      <c r="M90" s="93"/>
      <c r="N90" s="93"/>
      <c r="O90" s="93">
        <v>0</v>
      </c>
      <c r="P90" s="93">
        <v>1804543</v>
      </c>
      <c r="Q90" s="93">
        <v>2243910.48</v>
      </c>
      <c r="R90" s="93">
        <v>615721</v>
      </c>
      <c r="S90" s="93">
        <v>0</v>
      </c>
      <c r="T90" s="94">
        <f t="shared" si="5"/>
        <v>4141863.5478060115</v>
      </c>
      <c r="U90" s="110">
        <f>SUMIF('1. Estimation Equipe +VHL '!$I$6:$I$738,H90,'1. Estimation Equipe +VHL '!$AY$6:$AY$738)</f>
        <v>5196952.027806012</v>
      </c>
      <c r="V90" s="114">
        <f t="shared" si="6"/>
        <v>373985.08000000071</v>
      </c>
      <c r="W90" s="114"/>
      <c r="X90" s="111">
        <f t="shared" si="4"/>
        <v>6011788.947806011</v>
      </c>
    </row>
    <row r="91" spans="1:24" x14ac:dyDescent="0.25">
      <c r="A91" s="60" t="s">
        <v>2365</v>
      </c>
      <c r="B91" s="61" t="s">
        <v>592</v>
      </c>
      <c r="C91" s="62" t="s">
        <v>875</v>
      </c>
      <c r="D91" s="63" t="s">
        <v>876</v>
      </c>
      <c r="E91" s="64" t="s">
        <v>2355</v>
      </c>
      <c r="F91" s="65">
        <v>1</v>
      </c>
      <c r="G91" s="53" t="s">
        <v>592</v>
      </c>
      <c r="H91" s="54" t="s">
        <v>875</v>
      </c>
      <c r="I91" s="55" t="s">
        <v>876</v>
      </c>
      <c r="J91" s="91">
        <f>SUMIF('1. Estimation Equipe +VHL '!$I$6:$I$738,H91,'1. Estimation Equipe +VHL '!$AV$6:$AV$738)</f>
        <v>1</v>
      </c>
      <c r="K91" s="92">
        <f>SUMIF('1. Estimation Equipe +VHL '!$I$6:$I$738,H91,'1. Estimation Equipe +VHL '!$L$6:$L$738)</f>
        <v>544</v>
      </c>
      <c r="L91" s="91">
        <f>SUMIF('1. Estimation Equipe +VHL '!$I$6:$I$738,H91,'1. Estimation Equipe +VHL '!$AU$6:$AU$738)</f>
        <v>859015.48055730492</v>
      </c>
      <c r="M91" s="93"/>
      <c r="N91" s="93"/>
      <c r="O91" s="93">
        <v>0</v>
      </c>
      <c r="P91" s="93"/>
      <c r="Q91" s="93">
        <v>0</v>
      </c>
      <c r="R91" s="93">
        <v>138595.99</v>
      </c>
      <c r="S91" s="93">
        <v>0</v>
      </c>
      <c r="T91" s="94">
        <f t="shared" si="5"/>
        <v>720419.49055730493</v>
      </c>
      <c r="U91" s="110">
        <f>SUMIF('1. Estimation Equipe +VHL '!$I$6:$I$738,H91,'1. Estimation Equipe +VHL '!$AY$6:$AY$738)</f>
        <v>859015.48055730492</v>
      </c>
      <c r="V91" s="114">
        <f t="shared" si="6"/>
        <v>0</v>
      </c>
      <c r="W91" s="114"/>
      <c r="X91" s="111">
        <f t="shared" si="4"/>
        <v>720419.49055730493</v>
      </c>
    </row>
    <row r="92" spans="1:24" x14ac:dyDescent="0.25">
      <c r="A92" s="60" t="s">
        <v>2365</v>
      </c>
      <c r="B92" s="61" t="s">
        <v>592</v>
      </c>
      <c r="C92" s="62" t="s">
        <v>877</v>
      </c>
      <c r="D92" s="63" t="s">
        <v>626</v>
      </c>
      <c r="E92" s="64" t="s">
        <v>2355</v>
      </c>
      <c r="F92" s="65">
        <v>1</v>
      </c>
      <c r="G92" s="53" t="s">
        <v>592</v>
      </c>
      <c r="H92" s="54" t="s">
        <v>877</v>
      </c>
      <c r="I92" s="55" t="s">
        <v>626</v>
      </c>
      <c r="J92" s="91">
        <f>SUMIF('1. Estimation Equipe +VHL '!$I$6:$I$738,H92,'1. Estimation Equipe +VHL '!$AV$6:$AV$738)</f>
        <v>1</v>
      </c>
      <c r="K92" s="92">
        <f>SUMIF('1. Estimation Equipe +VHL '!$I$6:$I$738,H92,'1. Estimation Equipe +VHL '!$L$6:$L$738)</f>
        <v>1058</v>
      </c>
      <c r="L92" s="91">
        <f>SUMIF('1. Estimation Equipe +VHL '!$I$6:$I$738,H92,'1. Estimation Equipe +VHL '!$AU$6:$AU$738)</f>
        <v>1232524.7837064934</v>
      </c>
      <c r="M92" s="93"/>
      <c r="N92" s="93"/>
      <c r="O92" s="93">
        <v>0</v>
      </c>
      <c r="P92" s="93"/>
      <c r="Q92" s="93">
        <v>0</v>
      </c>
      <c r="R92" s="93">
        <v>127440</v>
      </c>
      <c r="S92" s="93">
        <v>0</v>
      </c>
      <c r="T92" s="94">
        <f t="shared" si="5"/>
        <v>1105084.7837064934</v>
      </c>
      <c r="U92" s="110">
        <f>SUMIF('1. Estimation Equipe +VHL '!$I$6:$I$738,H92,'1. Estimation Equipe +VHL '!$AY$6:$AY$738)</f>
        <v>1232524.7837064934</v>
      </c>
      <c r="V92" s="114">
        <f t="shared" si="6"/>
        <v>0</v>
      </c>
      <c r="W92" s="114"/>
      <c r="X92" s="111">
        <f t="shared" si="4"/>
        <v>1105084.7837064934</v>
      </c>
    </row>
    <row r="93" spans="1:24" x14ac:dyDescent="0.25">
      <c r="A93" s="60" t="s">
        <v>593</v>
      </c>
      <c r="B93" s="61" t="s">
        <v>593</v>
      </c>
      <c r="C93" s="62" t="s">
        <v>878</v>
      </c>
      <c r="D93" s="63" t="s">
        <v>879</v>
      </c>
      <c r="E93" s="64" t="s">
        <v>2355</v>
      </c>
      <c r="F93" s="65">
        <v>1</v>
      </c>
      <c r="G93" s="53" t="s">
        <v>593</v>
      </c>
      <c r="H93" s="54" t="s">
        <v>878</v>
      </c>
      <c r="I93" s="55" t="s">
        <v>879</v>
      </c>
      <c r="J93" s="91">
        <f>SUMIF('1. Estimation Equipe +VHL '!$I$6:$I$738,H93,'1. Estimation Equipe +VHL '!$AV$6:$AV$738)</f>
        <v>1</v>
      </c>
      <c r="K93" s="92">
        <f>SUMIF('1. Estimation Equipe +VHL '!$I$6:$I$738,H93,'1. Estimation Equipe +VHL '!$L$6:$L$738)</f>
        <v>3874</v>
      </c>
      <c r="L93" s="91">
        <f>SUMIF('1. Estimation Equipe +VHL '!$I$6:$I$738,H93,'1. Estimation Equipe +VHL '!$AU$6:$AU$738)</f>
        <v>3183696.3265338736</v>
      </c>
      <c r="M93" s="93"/>
      <c r="N93" s="93"/>
      <c r="O93" s="93">
        <v>0</v>
      </c>
      <c r="P93" s="93">
        <v>1701110</v>
      </c>
      <c r="Q93" s="93">
        <v>516610.77</v>
      </c>
      <c r="R93" s="93">
        <v>410392.33</v>
      </c>
      <c r="S93" s="93">
        <v>0</v>
      </c>
      <c r="T93" s="94">
        <f t="shared" si="5"/>
        <v>3957803.226533873</v>
      </c>
      <c r="U93" s="110">
        <f>SUMIF('1. Estimation Equipe +VHL '!$I$6:$I$738,H93,'1. Estimation Equipe +VHL '!$AY$6:$AY$738)</f>
        <v>3183696.3265338736</v>
      </c>
      <c r="V93" s="114">
        <f t="shared" si="6"/>
        <v>86101.795000000173</v>
      </c>
      <c r="W93" s="114"/>
      <c r="X93" s="111">
        <f t="shared" si="4"/>
        <v>4388312.2015338736</v>
      </c>
    </row>
    <row r="94" spans="1:24" x14ac:dyDescent="0.25">
      <c r="A94" s="60" t="s">
        <v>593</v>
      </c>
      <c r="B94" s="61" t="s">
        <v>593</v>
      </c>
      <c r="C94" s="62" t="s">
        <v>880</v>
      </c>
      <c r="D94" s="63" t="s">
        <v>881</v>
      </c>
      <c r="E94" s="64" t="s">
        <v>2355</v>
      </c>
      <c r="F94" s="65">
        <v>1</v>
      </c>
      <c r="G94" s="53" t="s">
        <v>593</v>
      </c>
      <c r="H94" s="54" t="s">
        <v>880</v>
      </c>
      <c r="I94" s="55" t="s">
        <v>881</v>
      </c>
      <c r="J94" s="91">
        <f>SUMIF('1. Estimation Equipe +VHL '!$I$6:$I$738,H94,'1. Estimation Equipe +VHL '!$AV$6:$AV$738)</f>
        <v>1</v>
      </c>
      <c r="K94" s="92">
        <f>SUMIF('1. Estimation Equipe +VHL '!$I$6:$I$738,H94,'1. Estimation Equipe +VHL '!$L$6:$L$738)</f>
        <v>748</v>
      </c>
      <c r="L94" s="91">
        <f>SUMIF('1. Estimation Equipe +VHL '!$I$6:$I$738,H94,'1. Estimation Equipe +VHL '!$AU$6:$AU$738)</f>
        <v>1055366.8421404762</v>
      </c>
      <c r="M94" s="93"/>
      <c r="N94" s="93"/>
      <c r="O94" s="93">
        <v>0</v>
      </c>
      <c r="P94" s="93"/>
      <c r="Q94" s="93">
        <v>6216</v>
      </c>
      <c r="R94" s="93">
        <v>81826.149999999994</v>
      </c>
      <c r="S94" s="93">
        <v>0</v>
      </c>
      <c r="T94" s="94">
        <f t="shared" si="5"/>
        <v>967324.6921404762</v>
      </c>
      <c r="U94" s="110">
        <f>SUMIF('1. Estimation Equipe +VHL '!$I$6:$I$738,H94,'1. Estimation Equipe +VHL '!$AY$6:$AY$738)</f>
        <v>1055366.8421404762</v>
      </c>
      <c r="V94" s="114">
        <f t="shared" si="6"/>
        <v>1036.000000000002</v>
      </c>
      <c r="W94" s="114"/>
      <c r="X94" s="111">
        <f t="shared" si="4"/>
        <v>972504.6921404762</v>
      </c>
    </row>
    <row r="95" spans="1:24" x14ac:dyDescent="0.25">
      <c r="A95" s="60" t="s">
        <v>593</v>
      </c>
      <c r="B95" s="61" t="s">
        <v>593</v>
      </c>
      <c r="C95" s="62" t="s">
        <v>882</v>
      </c>
      <c r="D95" s="63" t="s">
        <v>883</v>
      </c>
      <c r="E95" s="64" t="s">
        <v>2355</v>
      </c>
      <c r="F95" s="65">
        <v>1</v>
      </c>
      <c r="G95" s="53" t="s">
        <v>593</v>
      </c>
      <c r="H95" s="54" t="s">
        <v>882</v>
      </c>
      <c r="I95" s="55" t="s">
        <v>883</v>
      </c>
      <c r="J95" s="91">
        <f>SUMIF('1. Estimation Equipe +VHL '!$I$6:$I$738,H95,'1. Estimation Equipe +VHL '!$AV$6:$AV$738)</f>
        <v>1</v>
      </c>
      <c r="K95" s="92">
        <f>SUMIF('1. Estimation Equipe +VHL '!$I$6:$I$738,H95,'1. Estimation Equipe +VHL '!$L$6:$L$738)</f>
        <v>501</v>
      </c>
      <c r="L95" s="91">
        <f>SUMIF('1. Estimation Equipe +VHL '!$I$6:$I$738,H95,'1. Estimation Equipe +VHL '!$AU$6:$AU$738)</f>
        <v>944398.68584150437</v>
      </c>
      <c r="M95" s="93"/>
      <c r="N95" s="93"/>
      <c r="O95" s="93">
        <v>0</v>
      </c>
      <c r="P95" s="93"/>
      <c r="Q95" s="93">
        <v>0</v>
      </c>
      <c r="R95" s="93">
        <v>42005.96</v>
      </c>
      <c r="S95" s="93">
        <v>0</v>
      </c>
      <c r="T95" s="94">
        <f t="shared" si="5"/>
        <v>902392.72584150441</v>
      </c>
      <c r="U95" s="110">
        <f>SUMIF('1. Estimation Equipe +VHL '!$I$6:$I$738,H95,'1. Estimation Equipe +VHL '!$AY$6:$AY$738)</f>
        <v>944398.68584150437</v>
      </c>
      <c r="V95" s="114">
        <f t="shared" si="6"/>
        <v>0</v>
      </c>
      <c r="W95" s="114"/>
      <c r="X95" s="111">
        <f t="shared" si="4"/>
        <v>902392.72584150441</v>
      </c>
    </row>
    <row r="96" spans="1:24" x14ac:dyDescent="0.25">
      <c r="A96" s="60" t="s">
        <v>593</v>
      </c>
      <c r="B96" s="61" t="s">
        <v>593</v>
      </c>
      <c r="C96" s="62" t="s">
        <v>884</v>
      </c>
      <c r="D96" s="63" t="s">
        <v>885</v>
      </c>
      <c r="E96" s="64" t="s">
        <v>2355</v>
      </c>
      <c r="F96" s="65">
        <v>1</v>
      </c>
      <c r="G96" s="53" t="s">
        <v>593</v>
      </c>
      <c r="H96" s="54" t="s">
        <v>884</v>
      </c>
      <c r="I96" s="55" t="s">
        <v>885</v>
      </c>
      <c r="J96" s="91">
        <f>SUMIF('1. Estimation Equipe +VHL '!$I$6:$I$738,H96,'1. Estimation Equipe +VHL '!$AV$6:$AV$738)</f>
        <v>1</v>
      </c>
      <c r="K96" s="92">
        <f>SUMIF('1. Estimation Equipe +VHL '!$I$6:$I$738,H96,'1. Estimation Equipe +VHL '!$L$6:$L$738)</f>
        <v>721</v>
      </c>
      <c r="L96" s="91">
        <f>SUMIF('1. Estimation Equipe +VHL '!$I$6:$I$738,H96,'1. Estimation Equipe +VHL '!$AU$6:$AU$738)</f>
        <v>1052866.9959867424</v>
      </c>
      <c r="M96" s="93"/>
      <c r="N96" s="93"/>
      <c r="O96" s="93">
        <v>0</v>
      </c>
      <c r="P96" s="93"/>
      <c r="Q96" s="93">
        <v>0</v>
      </c>
      <c r="R96" s="93">
        <v>69996.83</v>
      </c>
      <c r="S96" s="93">
        <v>0</v>
      </c>
      <c r="T96" s="94">
        <f t="shared" si="5"/>
        <v>982870.16598674248</v>
      </c>
      <c r="U96" s="110">
        <f>SUMIF('1. Estimation Equipe +VHL '!$I$6:$I$738,H96,'1. Estimation Equipe +VHL '!$AY$6:$AY$738)</f>
        <v>1052866.9959867424</v>
      </c>
      <c r="V96" s="114">
        <f t="shared" si="6"/>
        <v>0</v>
      </c>
      <c r="W96" s="114"/>
      <c r="X96" s="111">
        <f t="shared" si="4"/>
        <v>982870.16598674248</v>
      </c>
    </row>
    <row r="97" spans="1:24" x14ac:dyDescent="0.25">
      <c r="A97" s="60" t="s">
        <v>593</v>
      </c>
      <c r="B97" s="61" t="s">
        <v>593</v>
      </c>
      <c r="C97" s="62" t="s">
        <v>886</v>
      </c>
      <c r="D97" s="63" t="s">
        <v>887</v>
      </c>
      <c r="E97" s="64" t="s">
        <v>2355</v>
      </c>
      <c r="F97" s="65">
        <v>1</v>
      </c>
      <c r="G97" s="53" t="s">
        <v>593</v>
      </c>
      <c r="H97" s="54" t="s">
        <v>886</v>
      </c>
      <c r="I97" s="55" t="s">
        <v>887</v>
      </c>
      <c r="J97" s="91">
        <f>SUMIF('1. Estimation Equipe +VHL '!$I$6:$I$738,H97,'1. Estimation Equipe +VHL '!$AV$6:$AV$738)</f>
        <v>1</v>
      </c>
      <c r="K97" s="92">
        <f>SUMIF('1. Estimation Equipe +VHL '!$I$6:$I$738,H97,'1. Estimation Equipe +VHL '!$L$6:$L$738)</f>
        <v>394</v>
      </c>
      <c r="L97" s="91">
        <f>SUMIF('1. Estimation Equipe +VHL '!$I$6:$I$738,H97,'1. Estimation Equipe +VHL '!$AU$6:$AU$738)</f>
        <v>934889.85605660174</v>
      </c>
      <c r="M97" s="93"/>
      <c r="N97" s="93"/>
      <c r="O97" s="93">
        <v>0</v>
      </c>
      <c r="P97" s="93"/>
      <c r="Q97" s="93">
        <v>0</v>
      </c>
      <c r="R97" s="93">
        <v>66577.55</v>
      </c>
      <c r="S97" s="93">
        <v>0</v>
      </c>
      <c r="T97" s="94">
        <f t="shared" si="5"/>
        <v>868312.30605660169</v>
      </c>
      <c r="U97" s="110">
        <f>SUMIF('1. Estimation Equipe +VHL '!$I$6:$I$738,H97,'1. Estimation Equipe +VHL '!$AY$6:$AY$738)</f>
        <v>934889.85605660174</v>
      </c>
      <c r="V97" s="114">
        <f t="shared" si="6"/>
        <v>0</v>
      </c>
      <c r="W97" s="114"/>
      <c r="X97" s="111">
        <f t="shared" si="4"/>
        <v>868312.30605660169</v>
      </c>
    </row>
    <row r="98" spans="1:24" x14ac:dyDescent="0.25">
      <c r="A98" s="60" t="s">
        <v>2363</v>
      </c>
      <c r="B98" s="61" t="s">
        <v>591</v>
      </c>
      <c r="C98" s="62" t="s">
        <v>888</v>
      </c>
      <c r="D98" s="63" t="s">
        <v>889</v>
      </c>
      <c r="E98" s="64" t="s">
        <v>2355</v>
      </c>
      <c r="F98" s="65">
        <v>1</v>
      </c>
      <c r="G98" s="53" t="s">
        <v>591</v>
      </c>
      <c r="H98" s="54" t="s">
        <v>888</v>
      </c>
      <c r="I98" s="55" t="s">
        <v>889</v>
      </c>
      <c r="J98" s="91">
        <f>SUMIF('1. Estimation Equipe +VHL '!$I$6:$I$738,H98,'1. Estimation Equipe +VHL '!$AV$6:$AV$738)</f>
        <v>1</v>
      </c>
      <c r="K98" s="92">
        <f>SUMIF('1. Estimation Equipe +VHL '!$I$6:$I$738,H98,'1. Estimation Equipe +VHL '!$L$6:$L$738)</f>
        <v>1212</v>
      </c>
      <c r="L98" s="91">
        <f>SUMIF('1. Estimation Equipe +VHL '!$I$6:$I$738,H98,'1. Estimation Equipe +VHL '!$AU$6:$AU$738)</f>
        <v>1327779.4096731602</v>
      </c>
      <c r="M98" s="93"/>
      <c r="N98" s="93"/>
      <c r="O98" s="93">
        <v>0</v>
      </c>
      <c r="P98" s="93"/>
      <c r="Q98" s="93">
        <v>0</v>
      </c>
      <c r="R98" s="93">
        <v>118940.75</v>
      </c>
      <c r="S98" s="93">
        <v>0</v>
      </c>
      <c r="T98" s="94">
        <f t="shared" si="5"/>
        <v>1208838.6596731602</v>
      </c>
      <c r="U98" s="110">
        <f>SUMIF('1. Estimation Equipe +VHL '!$I$6:$I$738,H98,'1. Estimation Equipe +VHL '!$AY$6:$AY$738)</f>
        <v>1327779.4096731602</v>
      </c>
      <c r="V98" s="114">
        <f t="shared" si="6"/>
        <v>0</v>
      </c>
      <c r="W98" s="114"/>
      <c r="X98" s="111">
        <f t="shared" si="4"/>
        <v>1208838.6596731602</v>
      </c>
    </row>
    <row r="99" spans="1:24" x14ac:dyDescent="0.25">
      <c r="A99" s="60" t="s">
        <v>2363</v>
      </c>
      <c r="B99" s="61" t="s">
        <v>591</v>
      </c>
      <c r="C99" s="62" t="s">
        <v>890</v>
      </c>
      <c r="D99" s="63" t="s">
        <v>667</v>
      </c>
      <c r="E99" s="64" t="s">
        <v>2355</v>
      </c>
      <c r="F99" s="65">
        <v>1</v>
      </c>
      <c r="G99" s="53" t="s">
        <v>591</v>
      </c>
      <c r="H99" s="54" t="s">
        <v>890</v>
      </c>
      <c r="I99" s="55" t="s">
        <v>667</v>
      </c>
      <c r="J99" s="91">
        <f>SUMIF('1. Estimation Equipe +VHL '!$I$6:$I$738,H99,'1. Estimation Equipe +VHL '!$AV$6:$AV$738)</f>
        <v>0</v>
      </c>
      <c r="K99" s="92">
        <f>SUMIF('1. Estimation Equipe +VHL '!$I$6:$I$738,H99,'1. Estimation Equipe +VHL '!$L$6:$L$738)</f>
        <v>0</v>
      </c>
      <c r="L99" s="91">
        <f>SUMIF('1. Estimation Equipe +VHL '!$I$6:$I$738,H99,'1. Estimation Equipe +VHL '!$AU$6:$AU$738)</f>
        <v>0</v>
      </c>
      <c r="M99" s="93"/>
      <c r="N99" s="93"/>
      <c r="O99" s="93">
        <v>0</v>
      </c>
      <c r="P99" s="93"/>
      <c r="Q99" s="93">
        <v>0</v>
      </c>
      <c r="R99" s="93">
        <v>0</v>
      </c>
      <c r="S99" s="93">
        <v>0</v>
      </c>
      <c r="T99" s="94">
        <f t="shared" si="5"/>
        <v>0</v>
      </c>
      <c r="U99" s="110">
        <f>SUMIF('1. Estimation Equipe +VHL '!$I$6:$I$738,H99,'1. Estimation Equipe +VHL '!$AY$6:$AY$738)</f>
        <v>0</v>
      </c>
      <c r="V99" s="114">
        <f t="shared" si="6"/>
        <v>0</v>
      </c>
      <c r="W99" s="114"/>
      <c r="X99" s="111">
        <f t="shared" si="4"/>
        <v>0</v>
      </c>
    </row>
    <row r="100" spans="1:24" x14ac:dyDescent="0.25">
      <c r="A100" s="60" t="s">
        <v>2363</v>
      </c>
      <c r="B100" s="61" t="s">
        <v>591</v>
      </c>
      <c r="C100" s="62" t="s">
        <v>891</v>
      </c>
      <c r="D100" s="63" t="s">
        <v>892</v>
      </c>
      <c r="E100" s="64" t="s">
        <v>2357</v>
      </c>
      <c r="F100" s="65">
        <v>1</v>
      </c>
      <c r="G100" s="53" t="s">
        <v>591</v>
      </c>
      <c r="H100" s="54" t="s">
        <v>891</v>
      </c>
      <c r="I100" s="55" t="s">
        <v>892</v>
      </c>
      <c r="J100" s="91">
        <f>SUMIF('1. Estimation Equipe +VHL '!$I$6:$I$738,H100,'1. Estimation Equipe +VHL '!$AV$6:$AV$738)</f>
        <v>0</v>
      </c>
      <c r="K100" s="92">
        <f>SUMIF('1. Estimation Equipe +VHL '!$I$6:$I$738,H100,'1. Estimation Equipe +VHL '!$L$6:$L$738)</f>
        <v>0</v>
      </c>
      <c r="L100" s="91">
        <f>SUMIF('1. Estimation Equipe +VHL '!$I$6:$I$738,H100,'1. Estimation Equipe +VHL '!$AU$6:$AU$738)</f>
        <v>0</v>
      </c>
      <c r="M100" s="93"/>
      <c r="N100" s="93"/>
      <c r="O100" s="93">
        <v>0</v>
      </c>
      <c r="P100" s="93"/>
      <c r="Q100" s="93">
        <v>0</v>
      </c>
      <c r="R100" s="93">
        <v>0</v>
      </c>
      <c r="S100" s="93">
        <v>0</v>
      </c>
      <c r="T100" s="94">
        <f t="shared" si="5"/>
        <v>0</v>
      </c>
      <c r="U100" s="110">
        <f>SUMIF('1. Estimation Equipe +VHL '!$I$6:$I$738,H100,'1. Estimation Equipe +VHL '!$AY$6:$AY$738)</f>
        <v>0</v>
      </c>
      <c r="V100" s="114">
        <f t="shared" si="6"/>
        <v>0</v>
      </c>
      <c r="W100" s="114"/>
      <c r="X100" s="111">
        <f t="shared" si="4"/>
        <v>0</v>
      </c>
    </row>
    <row r="101" spans="1:24" x14ac:dyDescent="0.25">
      <c r="A101" s="60" t="s">
        <v>2363</v>
      </c>
      <c r="B101" s="61" t="s">
        <v>594</v>
      </c>
      <c r="C101" s="62" t="s">
        <v>893</v>
      </c>
      <c r="D101" s="63" t="s">
        <v>894</v>
      </c>
      <c r="E101" s="64" t="s">
        <v>2355</v>
      </c>
      <c r="F101" s="65">
        <v>1</v>
      </c>
      <c r="G101" s="53" t="s">
        <v>594</v>
      </c>
      <c r="H101" s="54" t="s">
        <v>893</v>
      </c>
      <c r="I101" s="55" t="s">
        <v>894</v>
      </c>
      <c r="J101" s="91">
        <f>SUMIF('1. Estimation Equipe +VHL '!$I$6:$I$738,H101,'1. Estimation Equipe +VHL '!$AV$6:$AV$738)</f>
        <v>1</v>
      </c>
      <c r="K101" s="92">
        <f>SUMIF('1. Estimation Equipe +VHL '!$I$6:$I$738,H101,'1. Estimation Equipe +VHL '!$L$6:$L$738)</f>
        <v>640</v>
      </c>
      <c r="L101" s="91">
        <f>SUMIF('1. Estimation Equipe +VHL '!$I$6:$I$738,H101,'1. Estimation Equipe +VHL '!$AU$6:$AU$738)</f>
        <v>993451.70803387405</v>
      </c>
      <c r="M101" s="93"/>
      <c r="N101" s="93"/>
      <c r="O101" s="93">
        <v>0</v>
      </c>
      <c r="P101" s="93"/>
      <c r="Q101" s="93">
        <v>718.12</v>
      </c>
      <c r="R101" s="93">
        <v>103588.42</v>
      </c>
      <c r="S101" s="93">
        <v>0</v>
      </c>
      <c r="T101" s="94">
        <f t="shared" si="5"/>
        <v>889145.16803387401</v>
      </c>
      <c r="U101" s="110">
        <f>SUMIF('1. Estimation Equipe +VHL '!$I$6:$I$738,H101,'1. Estimation Equipe +VHL '!$AY$6:$AY$738)</f>
        <v>993451.70803387405</v>
      </c>
      <c r="V101" s="114">
        <f t="shared" si="6"/>
        <v>119.68666666666689</v>
      </c>
      <c r="W101" s="114"/>
      <c r="X101" s="111">
        <f t="shared" si="4"/>
        <v>889743.60136720736</v>
      </c>
    </row>
    <row r="102" spans="1:24" x14ac:dyDescent="0.25">
      <c r="A102" s="60" t="s">
        <v>2363</v>
      </c>
      <c r="B102" s="61" t="s">
        <v>594</v>
      </c>
      <c r="C102" s="62" t="s">
        <v>895</v>
      </c>
      <c r="D102" s="63" t="s">
        <v>606</v>
      </c>
      <c r="E102" s="64" t="s">
        <v>2355</v>
      </c>
      <c r="F102" s="65">
        <v>1</v>
      </c>
      <c r="G102" s="53" t="s">
        <v>594</v>
      </c>
      <c r="H102" s="54" t="s">
        <v>895</v>
      </c>
      <c r="I102" s="55" t="s">
        <v>606</v>
      </c>
      <c r="J102" s="91">
        <f>SUMIF('1. Estimation Equipe +VHL '!$I$6:$I$738,H102,'1. Estimation Equipe +VHL '!$AV$6:$AV$738)</f>
        <v>1</v>
      </c>
      <c r="K102" s="92">
        <f>SUMIF('1. Estimation Equipe +VHL '!$I$6:$I$738,H102,'1. Estimation Equipe +VHL '!$L$6:$L$738)</f>
        <v>3131</v>
      </c>
      <c r="L102" s="91">
        <f>SUMIF('1. Estimation Equipe +VHL '!$I$6:$I$738,H102,'1. Estimation Equipe +VHL '!$AU$6:$AU$738)</f>
        <v>2707428.0777251073</v>
      </c>
      <c r="M102" s="93"/>
      <c r="N102" s="93"/>
      <c r="O102" s="93">
        <v>0</v>
      </c>
      <c r="P102" s="93">
        <v>1818893</v>
      </c>
      <c r="Q102" s="93">
        <v>10785.44</v>
      </c>
      <c r="R102" s="93">
        <v>232885.35</v>
      </c>
      <c r="S102" s="93">
        <v>0</v>
      </c>
      <c r="T102" s="94">
        <f t="shared" si="5"/>
        <v>4282650.2877251068</v>
      </c>
      <c r="U102" s="110">
        <f>SUMIF('1. Estimation Equipe +VHL '!$I$6:$I$738,H102,'1. Estimation Equipe +VHL '!$AY$6:$AY$738)</f>
        <v>2707428.0777251073</v>
      </c>
      <c r="V102" s="114">
        <f t="shared" si="6"/>
        <v>1797.5733333333369</v>
      </c>
      <c r="W102" s="114"/>
      <c r="X102" s="111">
        <f t="shared" si="4"/>
        <v>4291638.154391774</v>
      </c>
    </row>
    <row r="103" spans="1:24" x14ac:dyDescent="0.25">
      <c r="A103" s="60" t="s">
        <v>2363</v>
      </c>
      <c r="B103" s="61" t="s">
        <v>594</v>
      </c>
      <c r="C103" s="62" t="s">
        <v>896</v>
      </c>
      <c r="D103" s="63" t="s">
        <v>897</v>
      </c>
      <c r="E103" s="64" t="s">
        <v>2355</v>
      </c>
      <c r="F103" s="65">
        <v>1</v>
      </c>
      <c r="G103" s="53" t="s">
        <v>594</v>
      </c>
      <c r="H103" s="54" t="s">
        <v>896</v>
      </c>
      <c r="I103" s="55" t="s">
        <v>897</v>
      </c>
      <c r="J103" s="91">
        <f>SUMIF('1. Estimation Equipe +VHL '!$I$6:$I$738,H103,'1. Estimation Equipe +VHL '!$AV$6:$AV$738)</f>
        <v>1</v>
      </c>
      <c r="K103" s="92">
        <f>SUMIF('1. Estimation Equipe +VHL '!$I$6:$I$738,H103,'1. Estimation Equipe +VHL '!$L$6:$L$738)</f>
        <v>381</v>
      </c>
      <c r="L103" s="91">
        <f>SUMIF('1. Estimation Equipe +VHL '!$I$6:$I$738,H103,'1. Estimation Equipe +VHL '!$AU$6:$AU$738)</f>
        <v>939326.95240486995</v>
      </c>
      <c r="M103" s="93"/>
      <c r="N103" s="93"/>
      <c r="O103" s="93">
        <v>0</v>
      </c>
      <c r="P103" s="93"/>
      <c r="Q103" s="93">
        <v>0</v>
      </c>
      <c r="R103" s="93">
        <v>73565.41</v>
      </c>
      <c r="S103" s="93">
        <v>0</v>
      </c>
      <c r="T103" s="94">
        <f t="shared" si="5"/>
        <v>865761.54240486992</v>
      </c>
      <c r="U103" s="110">
        <f>SUMIF('1. Estimation Equipe +VHL '!$I$6:$I$738,H103,'1. Estimation Equipe +VHL '!$AY$6:$AY$738)</f>
        <v>939326.95240486995</v>
      </c>
      <c r="V103" s="114">
        <f t="shared" si="6"/>
        <v>0</v>
      </c>
      <c r="W103" s="114"/>
      <c r="X103" s="111">
        <f t="shared" si="4"/>
        <v>865761.54240486992</v>
      </c>
    </row>
    <row r="104" spans="1:24" x14ac:dyDescent="0.25">
      <c r="A104" s="60" t="s">
        <v>2365</v>
      </c>
      <c r="B104" s="61" t="s">
        <v>898</v>
      </c>
      <c r="C104" s="62" t="s">
        <v>899</v>
      </c>
      <c r="D104" s="63" t="s">
        <v>900</v>
      </c>
      <c r="E104" s="64" t="s">
        <v>2358</v>
      </c>
      <c r="F104" s="65">
        <v>1</v>
      </c>
      <c r="G104" s="53" t="s">
        <v>898</v>
      </c>
      <c r="H104" s="54" t="s">
        <v>899</v>
      </c>
      <c r="I104" s="55" t="s">
        <v>900</v>
      </c>
      <c r="J104" s="91">
        <f>SUMIF('1. Estimation Equipe +VHL '!$I$6:$I$738,H104,'1. Estimation Equipe +VHL '!$AV$6:$AV$738)</f>
        <v>1</v>
      </c>
      <c r="K104" s="92">
        <f>SUMIF('1. Estimation Equipe +VHL '!$I$6:$I$738,H104,'1. Estimation Equipe +VHL '!$L$6:$L$738)</f>
        <v>5128</v>
      </c>
      <c r="L104" s="91">
        <f>SUMIF('1. Estimation Equipe +VHL '!$I$6:$I$738,H104,'1. Estimation Equipe +VHL '!$AU$6:$AU$738)</f>
        <v>4858783.4743964821</v>
      </c>
      <c r="M104" s="93"/>
      <c r="N104" s="93"/>
      <c r="O104" s="93">
        <v>0</v>
      </c>
      <c r="P104" s="93">
        <v>2137983</v>
      </c>
      <c r="Q104" s="93">
        <v>0</v>
      </c>
      <c r="R104" s="93">
        <v>713401.91</v>
      </c>
      <c r="S104" s="93">
        <v>0</v>
      </c>
      <c r="T104" s="94">
        <f t="shared" si="5"/>
        <v>6283364.564396482</v>
      </c>
      <c r="U104" s="110">
        <f>SUMIF('1. Estimation Equipe +VHL '!$I$6:$I$738,H104,'1. Estimation Equipe +VHL '!$AY$6:$AY$738)</f>
        <v>4858783.4743964821</v>
      </c>
      <c r="V104" s="114">
        <f t="shared" si="6"/>
        <v>0</v>
      </c>
      <c r="W104" s="114"/>
      <c r="X104" s="111">
        <f t="shared" si="4"/>
        <v>6283364.564396482</v>
      </c>
    </row>
    <row r="105" spans="1:24" x14ac:dyDescent="0.25">
      <c r="A105" s="60" t="s">
        <v>2365</v>
      </c>
      <c r="B105" s="61" t="s">
        <v>898</v>
      </c>
      <c r="C105" s="62" t="s">
        <v>901</v>
      </c>
      <c r="D105" s="63" t="s">
        <v>902</v>
      </c>
      <c r="E105" s="64" t="s">
        <v>2355</v>
      </c>
      <c r="F105" s="65">
        <v>1</v>
      </c>
      <c r="G105" s="53" t="s">
        <v>898</v>
      </c>
      <c r="H105" s="54" t="s">
        <v>901</v>
      </c>
      <c r="I105" s="55" t="s">
        <v>902</v>
      </c>
      <c r="J105" s="91">
        <f>SUMIF('1. Estimation Equipe +VHL '!$I$6:$I$738,H105,'1. Estimation Equipe +VHL '!$AV$6:$AV$738)</f>
        <v>1</v>
      </c>
      <c r="K105" s="92">
        <f>SUMIF('1. Estimation Equipe +VHL '!$I$6:$I$738,H105,'1. Estimation Equipe +VHL '!$L$6:$L$738)</f>
        <v>1283</v>
      </c>
      <c r="L105" s="91">
        <f>SUMIF('1. Estimation Equipe +VHL '!$I$6:$I$738,H105,'1. Estimation Equipe +VHL '!$AU$6:$AU$738)</f>
        <v>1342973.8442876078</v>
      </c>
      <c r="M105" s="93"/>
      <c r="N105" s="93"/>
      <c r="O105" s="93">
        <v>0</v>
      </c>
      <c r="P105" s="93"/>
      <c r="Q105" s="93">
        <v>0</v>
      </c>
      <c r="R105" s="93">
        <v>413148.62</v>
      </c>
      <c r="S105" s="93">
        <v>0</v>
      </c>
      <c r="T105" s="94">
        <f t="shared" si="5"/>
        <v>929825.22428760782</v>
      </c>
      <c r="U105" s="110">
        <f>SUMIF('1. Estimation Equipe +VHL '!$I$6:$I$738,H105,'1. Estimation Equipe +VHL '!$AY$6:$AY$738)</f>
        <v>1342973.8442876078</v>
      </c>
      <c r="V105" s="114">
        <f t="shared" si="6"/>
        <v>0</v>
      </c>
      <c r="W105" s="114"/>
      <c r="X105" s="111">
        <f t="shared" si="4"/>
        <v>929825.22428760782</v>
      </c>
    </row>
    <row r="106" spans="1:24" x14ac:dyDescent="0.25">
      <c r="A106" s="60" t="s">
        <v>2354</v>
      </c>
      <c r="B106" s="61" t="s">
        <v>726</v>
      </c>
      <c r="C106" s="62" t="s">
        <v>903</v>
      </c>
      <c r="D106" s="63" t="s">
        <v>904</v>
      </c>
      <c r="E106" s="64" t="s">
        <v>2355</v>
      </c>
      <c r="F106" s="65">
        <v>1</v>
      </c>
      <c r="G106" s="53" t="s">
        <v>726</v>
      </c>
      <c r="H106" s="54" t="s">
        <v>903</v>
      </c>
      <c r="I106" s="55" t="s">
        <v>904</v>
      </c>
      <c r="J106" s="91">
        <f>SUMIF('1. Estimation Equipe +VHL '!$I$6:$I$738,H106,'1. Estimation Equipe +VHL '!$AV$6:$AV$738)</f>
        <v>1</v>
      </c>
      <c r="K106" s="92">
        <f>SUMIF('1. Estimation Equipe +VHL '!$I$6:$I$738,H106,'1. Estimation Equipe +VHL '!$L$6:$L$738)</f>
        <v>2454</v>
      </c>
      <c r="L106" s="91">
        <f>SUMIF('1. Estimation Equipe +VHL '!$I$6:$I$738,H106,'1. Estimation Equipe +VHL '!$AU$6:$AU$738)</f>
        <v>2169021.30307408</v>
      </c>
      <c r="M106" s="93"/>
      <c r="N106" s="93"/>
      <c r="O106" s="93">
        <v>0</v>
      </c>
      <c r="P106" s="93">
        <v>1448263</v>
      </c>
      <c r="Q106" s="93">
        <v>310875</v>
      </c>
      <c r="R106" s="93">
        <v>165353</v>
      </c>
      <c r="S106" s="93">
        <v>0</v>
      </c>
      <c r="T106" s="94">
        <f t="shared" si="5"/>
        <v>3141056.30307408</v>
      </c>
      <c r="U106" s="110">
        <f>SUMIF('1. Estimation Equipe +VHL '!$I$6:$I$738,H106,'1. Estimation Equipe +VHL '!$AY$6:$AY$738)</f>
        <v>2169021.30307408</v>
      </c>
      <c r="V106" s="114">
        <f t="shared" si="6"/>
        <v>51812.500000000102</v>
      </c>
      <c r="W106" s="114"/>
      <c r="X106" s="111">
        <f t="shared" si="4"/>
        <v>3400118.80307408</v>
      </c>
    </row>
    <row r="107" spans="1:24" x14ac:dyDescent="0.25">
      <c r="A107" s="60" t="s">
        <v>2354</v>
      </c>
      <c r="B107" s="61" t="s">
        <v>726</v>
      </c>
      <c r="C107" s="62" t="s">
        <v>905</v>
      </c>
      <c r="D107" s="63" t="s">
        <v>906</v>
      </c>
      <c r="E107" s="64" t="s">
        <v>2355</v>
      </c>
      <c r="F107" s="65">
        <v>1</v>
      </c>
      <c r="G107" s="53" t="s">
        <v>726</v>
      </c>
      <c r="H107" s="54" t="s">
        <v>905</v>
      </c>
      <c r="I107" s="55" t="s">
        <v>906</v>
      </c>
      <c r="J107" s="91">
        <f>SUMIF('1. Estimation Equipe +VHL '!$I$6:$I$738,H107,'1. Estimation Equipe +VHL '!$AV$6:$AV$738)</f>
        <v>1</v>
      </c>
      <c r="K107" s="92">
        <f>SUMIF('1. Estimation Equipe +VHL '!$I$6:$I$738,H107,'1. Estimation Equipe +VHL '!$L$6:$L$738)</f>
        <v>1008</v>
      </c>
      <c r="L107" s="91">
        <f>SUMIF('1. Estimation Equipe +VHL '!$I$6:$I$738,H107,'1. Estimation Equipe +VHL '!$AU$6:$AU$738)</f>
        <v>1149979.5736352268</v>
      </c>
      <c r="M107" s="93"/>
      <c r="N107" s="93"/>
      <c r="O107" s="93">
        <v>0</v>
      </c>
      <c r="P107" s="93"/>
      <c r="Q107" s="93">
        <v>0</v>
      </c>
      <c r="R107" s="93">
        <v>84752.14</v>
      </c>
      <c r="S107" s="93">
        <v>0</v>
      </c>
      <c r="T107" s="94">
        <f t="shared" si="5"/>
        <v>1065227.4336352269</v>
      </c>
      <c r="U107" s="110">
        <f>SUMIF('1. Estimation Equipe +VHL '!$I$6:$I$738,H107,'1. Estimation Equipe +VHL '!$AY$6:$AY$738)</f>
        <v>1149979.5736352268</v>
      </c>
      <c r="V107" s="114">
        <f t="shared" si="6"/>
        <v>0</v>
      </c>
      <c r="W107" s="114"/>
      <c r="X107" s="111">
        <f t="shared" si="4"/>
        <v>1065227.4336352269</v>
      </c>
    </row>
    <row r="108" spans="1:24" x14ac:dyDescent="0.25">
      <c r="A108" s="60" t="s">
        <v>2354</v>
      </c>
      <c r="B108" s="61" t="s">
        <v>726</v>
      </c>
      <c r="C108" s="62" t="s">
        <v>907</v>
      </c>
      <c r="D108" s="63" t="s">
        <v>908</v>
      </c>
      <c r="E108" s="64" t="s">
        <v>2355</v>
      </c>
      <c r="F108" s="65">
        <v>1</v>
      </c>
      <c r="G108" s="53" t="s">
        <v>726</v>
      </c>
      <c r="H108" s="54" t="s">
        <v>907</v>
      </c>
      <c r="I108" s="55" t="s">
        <v>908</v>
      </c>
      <c r="J108" s="91">
        <f>SUMIF('1. Estimation Equipe +VHL '!$I$6:$I$738,H108,'1. Estimation Equipe +VHL '!$AV$6:$AV$738)</f>
        <v>0</v>
      </c>
      <c r="K108" s="92">
        <f>SUMIF('1. Estimation Equipe +VHL '!$I$6:$I$738,H108,'1. Estimation Equipe +VHL '!$L$6:$L$738)</f>
        <v>0</v>
      </c>
      <c r="L108" s="91">
        <f>SUMIF('1. Estimation Equipe +VHL '!$I$6:$I$738,H108,'1. Estimation Equipe +VHL '!$AU$6:$AU$738)</f>
        <v>0</v>
      </c>
      <c r="M108" s="93"/>
      <c r="N108" s="93"/>
      <c r="O108" s="93">
        <v>0</v>
      </c>
      <c r="P108" s="93"/>
      <c r="Q108" s="93">
        <v>0</v>
      </c>
      <c r="R108" s="93">
        <v>0</v>
      </c>
      <c r="S108" s="93">
        <v>0</v>
      </c>
      <c r="T108" s="94">
        <f t="shared" si="5"/>
        <v>0</v>
      </c>
      <c r="U108" s="110">
        <f>SUMIF('1. Estimation Equipe +VHL '!$I$6:$I$738,H108,'1. Estimation Equipe +VHL '!$AY$6:$AY$738)</f>
        <v>0</v>
      </c>
      <c r="V108" s="114">
        <f t="shared" si="6"/>
        <v>0</v>
      </c>
      <c r="W108" s="114"/>
      <c r="X108" s="111">
        <f t="shared" si="4"/>
        <v>0</v>
      </c>
    </row>
    <row r="109" spans="1:24" x14ac:dyDescent="0.25">
      <c r="A109" s="60" t="s">
        <v>2354</v>
      </c>
      <c r="B109" s="61" t="s">
        <v>726</v>
      </c>
      <c r="C109" s="62" t="s">
        <v>909</v>
      </c>
      <c r="D109" s="63" t="s">
        <v>910</v>
      </c>
      <c r="E109" s="64" t="s">
        <v>2355</v>
      </c>
      <c r="F109" s="65">
        <v>1</v>
      </c>
      <c r="G109" s="53" t="s">
        <v>726</v>
      </c>
      <c r="H109" s="54" t="s">
        <v>909</v>
      </c>
      <c r="I109" s="55" t="s">
        <v>910</v>
      </c>
      <c r="J109" s="91">
        <f>SUMIF('1. Estimation Equipe +VHL '!$I$6:$I$738,H109,'1. Estimation Equipe +VHL '!$AV$6:$AV$738)</f>
        <v>0</v>
      </c>
      <c r="K109" s="92">
        <f>SUMIF('1. Estimation Equipe +VHL '!$I$6:$I$738,H109,'1. Estimation Equipe +VHL '!$L$6:$L$738)</f>
        <v>0</v>
      </c>
      <c r="L109" s="91">
        <f>SUMIF('1. Estimation Equipe +VHL '!$I$6:$I$738,H109,'1. Estimation Equipe +VHL '!$AU$6:$AU$738)</f>
        <v>0</v>
      </c>
      <c r="M109" s="93"/>
      <c r="N109" s="93"/>
      <c r="O109" s="93">
        <v>0</v>
      </c>
      <c r="P109" s="93"/>
      <c r="Q109" s="93">
        <v>0</v>
      </c>
      <c r="R109" s="93">
        <v>0</v>
      </c>
      <c r="S109" s="93">
        <v>0</v>
      </c>
      <c r="T109" s="94">
        <f t="shared" si="5"/>
        <v>0</v>
      </c>
      <c r="U109" s="110">
        <f>SUMIF('1. Estimation Equipe +VHL '!$I$6:$I$738,H109,'1. Estimation Equipe +VHL '!$AY$6:$AY$738)</f>
        <v>0</v>
      </c>
      <c r="V109" s="114">
        <f t="shared" si="6"/>
        <v>0</v>
      </c>
      <c r="W109" s="114"/>
      <c r="X109" s="111">
        <f t="shared" si="4"/>
        <v>0</v>
      </c>
    </row>
    <row r="110" spans="1:24" x14ac:dyDescent="0.25">
      <c r="A110" s="60" t="s">
        <v>2354</v>
      </c>
      <c r="B110" s="61" t="s">
        <v>726</v>
      </c>
      <c r="C110" s="62" t="s">
        <v>911</v>
      </c>
      <c r="D110" s="63" t="s">
        <v>912</v>
      </c>
      <c r="E110" s="64" t="s">
        <v>2355</v>
      </c>
      <c r="F110" s="65">
        <v>1</v>
      </c>
      <c r="G110" s="53" t="s">
        <v>726</v>
      </c>
      <c r="H110" s="54" t="s">
        <v>911</v>
      </c>
      <c r="I110" s="55" t="s">
        <v>912</v>
      </c>
      <c r="J110" s="91">
        <f>SUMIF('1. Estimation Equipe +VHL '!$I$6:$I$738,H110,'1. Estimation Equipe +VHL '!$AV$6:$AV$738)</f>
        <v>2</v>
      </c>
      <c r="K110" s="92">
        <f>SUMIF('1. Estimation Equipe +VHL '!$I$6:$I$738,H110,'1. Estimation Equipe +VHL '!$L$6:$L$738)</f>
        <v>1258</v>
      </c>
      <c r="L110" s="91">
        <f>SUMIF('1. Estimation Equipe +VHL '!$I$6:$I$738,H110,'1. Estimation Equipe +VHL '!$AU$6:$AU$738)</f>
        <v>2437497.1104748915</v>
      </c>
      <c r="M110" s="93"/>
      <c r="N110" s="93"/>
      <c r="O110" s="93">
        <v>0</v>
      </c>
      <c r="P110" s="93"/>
      <c r="Q110" s="93">
        <v>0</v>
      </c>
      <c r="R110" s="93">
        <v>0</v>
      </c>
      <c r="S110" s="93">
        <v>0</v>
      </c>
      <c r="T110" s="94">
        <f t="shared" si="5"/>
        <v>2437497.1104748915</v>
      </c>
      <c r="U110" s="110">
        <f>SUMIF('1. Estimation Equipe +VHL '!$I$6:$I$738,H110,'1. Estimation Equipe +VHL '!$AY$6:$AY$738)</f>
        <v>2437497.1104748915</v>
      </c>
      <c r="V110" s="114">
        <f t="shared" si="6"/>
        <v>0</v>
      </c>
      <c r="W110" s="114"/>
      <c r="X110" s="111">
        <f t="shared" si="4"/>
        <v>2437497.1104748915</v>
      </c>
    </row>
    <row r="111" spans="1:24" x14ac:dyDescent="0.25">
      <c r="A111" s="60" t="s">
        <v>2362</v>
      </c>
      <c r="B111" s="61" t="s">
        <v>913</v>
      </c>
      <c r="C111" s="62" t="s">
        <v>914</v>
      </c>
      <c r="D111" s="63" t="s">
        <v>651</v>
      </c>
      <c r="E111" s="64" t="s">
        <v>2355</v>
      </c>
      <c r="F111" s="65">
        <v>1</v>
      </c>
      <c r="G111" s="53" t="s">
        <v>913</v>
      </c>
      <c r="H111" s="54" t="s">
        <v>914</v>
      </c>
      <c r="I111" s="55" t="s">
        <v>651</v>
      </c>
      <c r="J111" s="91">
        <f>SUMIF('1. Estimation Equipe +VHL '!$I$6:$I$738,H111,'1. Estimation Equipe +VHL '!$AV$6:$AV$738)</f>
        <v>1</v>
      </c>
      <c r="K111" s="92">
        <f>SUMIF('1. Estimation Equipe +VHL '!$I$6:$I$738,H111,'1. Estimation Equipe +VHL '!$L$6:$L$738)</f>
        <v>573</v>
      </c>
      <c r="L111" s="91">
        <f>SUMIF('1. Estimation Equipe +VHL '!$I$6:$I$738,H111,'1. Estimation Equipe +VHL '!$AU$6:$AU$738)</f>
        <v>877772.99795443751</v>
      </c>
      <c r="M111" s="93"/>
      <c r="N111" s="93"/>
      <c r="O111" s="93">
        <v>0</v>
      </c>
      <c r="P111" s="93"/>
      <c r="Q111" s="93">
        <v>0</v>
      </c>
      <c r="R111" s="93">
        <v>44976</v>
      </c>
      <c r="S111" s="93">
        <v>0</v>
      </c>
      <c r="T111" s="94">
        <f t="shared" si="5"/>
        <v>832796.99795443751</v>
      </c>
      <c r="U111" s="110">
        <f>SUMIF('1. Estimation Equipe +VHL '!$I$6:$I$738,H111,'1. Estimation Equipe +VHL '!$AY$6:$AY$738)</f>
        <v>877772.99795443751</v>
      </c>
      <c r="V111" s="114">
        <f t="shared" si="6"/>
        <v>0</v>
      </c>
      <c r="W111" s="114"/>
      <c r="X111" s="111">
        <f t="shared" si="4"/>
        <v>832796.99795443751</v>
      </c>
    </row>
    <row r="112" spans="1:24" x14ac:dyDescent="0.25">
      <c r="A112" s="60" t="s">
        <v>2362</v>
      </c>
      <c r="B112" s="61" t="s">
        <v>913</v>
      </c>
      <c r="C112" s="62" t="s">
        <v>915</v>
      </c>
      <c r="D112" s="63" t="s">
        <v>652</v>
      </c>
      <c r="E112" s="64" t="s">
        <v>2355</v>
      </c>
      <c r="F112" s="65">
        <v>1</v>
      </c>
      <c r="G112" s="53" t="s">
        <v>913</v>
      </c>
      <c r="H112" s="54" t="s">
        <v>915</v>
      </c>
      <c r="I112" s="55" t="s">
        <v>652</v>
      </c>
      <c r="J112" s="91">
        <f>SUMIF('1. Estimation Equipe +VHL '!$I$6:$I$738,H112,'1. Estimation Equipe +VHL '!$AV$6:$AV$738)</f>
        <v>1</v>
      </c>
      <c r="K112" s="92">
        <f>SUMIF('1. Estimation Equipe +VHL '!$I$6:$I$738,H112,'1. Estimation Equipe +VHL '!$L$6:$L$738)</f>
        <v>654</v>
      </c>
      <c r="L112" s="91">
        <f>SUMIF('1. Estimation Equipe +VHL '!$I$6:$I$738,H112,'1. Estimation Equipe +VHL '!$AU$6:$AU$738)</f>
        <v>924581.92279421026</v>
      </c>
      <c r="M112" s="93"/>
      <c r="N112" s="93"/>
      <c r="O112" s="93">
        <v>0</v>
      </c>
      <c r="P112" s="93"/>
      <c r="Q112" s="93">
        <v>0</v>
      </c>
      <c r="R112" s="93">
        <v>188821</v>
      </c>
      <c r="S112" s="93">
        <v>0</v>
      </c>
      <c r="T112" s="94">
        <f t="shared" si="5"/>
        <v>735760.92279421026</v>
      </c>
      <c r="U112" s="110">
        <f>SUMIF('1. Estimation Equipe +VHL '!$I$6:$I$738,H112,'1. Estimation Equipe +VHL '!$AY$6:$AY$738)</f>
        <v>924581.92279421026</v>
      </c>
      <c r="V112" s="114">
        <f t="shared" si="6"/>
        <v>0</v>
      </c>
      <c r="W112" s="114"/>
      <c r="X112" s="111">
        <f t="shared" si="4"/>
        <v>735760.92279421026</v>
      </c>
    </row>
    <row r="113" spans="1:24" x14ac:dyDescent="0.25">
      <c r="A113" s="60" t="s">
        <v>2362</v>
      </c>
      <c r="B113" s="61" t="s">
        <v>913</v>
      </c>
      <c r="C113" s="62" t="s">
        <v>916</v>
      </c>
      <c r="D113" s="63" t="s">
        <v>653</v>
      </c>
      <c r="E113" s="64" t="s">
        <v>2355</v>
      </c>
      <c r="F113" s="65">
        <v>1</v>
      </c>
      <c r="G113" s="53" t="s">
        <v>913</v>
      </c>
      <c r="H113" s="54" t="s">
        <v>916</v>
      </c>
      <c r="I113" s="55" t="s">
        <v>653</v>
      </c>
      <c r="J113" s="91">
        <f>SUMIF('1. Estimation Equipe +VHL '!$I$6:$I$738,H113,'1. Estimation Equipe +VHL '!$AV$6:$AV$738)</f>
        <v>1</v>
      </c>
      <c r="K113" s="92">
        <f>SUMIF('1. Estimation Equipe +VHL '!$I$6:$I$738,H113,'1. Estimation Equipe +VHL '!$L$6:$L$738)</f>
        <v>599</v>
      </c>
      <c r="L113" s="91">
        <f>SUMIF('1. Estimation Equipe +VHL '!$I$6:$I$738,H113,'1. Estimation Equipe +VHL '!$AU$6:$AU$738)</f>
        <v>898217.81725790061</v>
      </c>
      <c r="M113" s="93"/>
      <c r="N113" s="93"/>
      <c r="O113" s="93">
        <v>0</v>
      </c>
      <c r="P113" s="93"/>
      <c r="Q113" s="93">
        <v>0</v>
      </c>
      <c r="R113" s="93">
        <v>139609</v>
      </c>
      <c r="S113" s="93">
        <v>0</v>
      </c>
      <c r="T113" s="94">
        <f t="shared" si="5"/>
        <v>758608.81725790061</v>
      </c>
      <c r="U113" s="110">
        <f>SUMIF('1. Estimation Equipe +VHL '!$I$6:$I$738,H113,'1. Estimation Equipe +VHL '!$AY$6:$AY$738)</f>
        <v>898217.81725790061</v>
      </c>
      <c r="V113" s="114">
        <f t="shared" si="6"/>
        <v>0</v>
      </c>
      <c r="W113" s="114"/>
      <c r="X113" s="111">
        <f t="shared" si="4"/>
        <v>758608.81725790061</v>
      </c>
    </row>
    <row r="114" spans="1:24" x14ac:dyDescent="0.25">
      <c r="A114" s="60" t="s">
        <v>2362</v>
      </c>
      <c r="B114" s="61" t="s">
        <v>913</v>
      </c>
      <c r="C114" s="62" t="s">
        <v>917</v>
      </c>
      <c r="D114" s="63" t="s">
        <v>654</v>
      </c>
      <c r="E114" s="64" t="s">
        <v>2355</v>
      </c>
      <c r="F114" s="65">
        <v>1</v>
      </c>
      <c r="G114" s="53" t="s">
        <v>913</v>
      </c>
      <c r="H114" s="54" t="s">
        <v>917</v>
      </c>
      <c r="I114" s="55" t="s">
        <v>654</v>
      </c>
      <c r="J114" s="91">
        <f>SUMIF('1. Estimation Equipe +VHL '!$I$6:$I$738,H114,'1. Estimation Equipe +VHL '!$AV$6:$AV$738)</f>
        <v>1</v>
      </c>
      <c r="K114" s="92">
        <f>SUMIF('1. Estimation Equipe +VHL '!$I$6:$I$738,H114,'1. Estimation Equipe +VHL '!$L$6:$L$738)</f>
        <v>416</v>
      </c>
      <c r="L114" s="91">
        <f>SUMIF('1. Estimation Equipe +VHL '!$I$6:$I$738,H114,'1. Estimation Equipe +VHL '!$AU$6:$AU$738)</f>
        <v>937147.57971672073</v>
      </c>
      <c r="M114" s="93"/>
      <c r="N114" s="93"/>
      <c r="O114" s="93">
        <v>0</v>
      </c>
      <c r="P114" s="93"/>
      <c r="Q114" s="93">
        <v>0</v>
      </c>
      <c r="R114" s="93">
        <v>113103</v>
      </c>
      <c r="S114" s="93">
        <v>0</v>
      </c>
      <c r="T114" s="94">
        <f t="shared" si="5"/>
        <v>824044.57971672073</v>
      </c>
      <c r="U114" s="110">
        <f>SUMIF('1. Estimation Equipe +VHL '!$I$6:$I$738,H114,'1. Estimation Equipe +VHL '!$AY$6:$AY$738)</f>
        <v>937147.57971672073</v>
      </c>
      <c r="V114" s="114">
        <f t="shared" si="6"/>
        <v>0</v>
      </c>
      <c r="W114" s="114"/>
      <c r="X114" s="111">
        <f t="shared" si="4"/>
        <v>824044.57971672073</v>
      </c>
    </row>
    <row r="115" spans="1:24" x14ac:dyDescent="0.25">
      <c r="A115" s="60" t="s">
        <v>2362</v>
      </c>
      <c r="B115" s="61" t="s">
        <v>913</v>
      </c>
      <c r="C115" s="62" t="s">
        <v>918</v>
      </c>
      <c r="D115" s="63" t="s">
        <v>919</v>
      </c>
      <c r="E115" s="64" t="s">
        <v>2355</v>
      </c>
      <c r="F115" s="65">
        <v>1</v>
      </c>
      <c r="G115" s="53" t="s">
        <v>913</v>
      </c>
      <c r="H115" s="54" t="s">
        <v>918</v>
      </c>
      <c r="I115" s="55" t="s">
        <v>919</v>
      </c>
      <c r="J115" s="91">
        <f>SUMIF('1. Estimation Equipe +VHL '!$I$6:$I$738,H115,'1. Estimation Equipe +VHL '!$AV$6:$AV$738)</f>
        <v>2</v>
      </c>
      <c r="K115" s="92">
        <f>SUMIF('1. Estimation Equipe +VHL '!$I$6:$I$738,H115,'1. Estimation Equipe +VHL '!$L$6:$L$738)</f>
        <v>2840</v>
      </c>
      <c r="L115" s="91">
        <f>SUMIF('1. Estimation Equipe +VHL '!$I$6:$I$738,H115,'1. Estimation Equipe +VHL '!$AU$6:$AU$738)</f>
        <v>3035149.5250487551</v>
      </c>
      <c r="M115" s="93"/>
      <c r="N115" s="93"/>
      <c r="O115" s="93">
        <v>0</v>
      </c>
      <c r="P115" s="93"/>
      <c r="Q115" s="93">
        <v>130382</v>
      </c>
      <c r="R115" s="93">
        <v>594909</v>
      </c>
      <c r="S115" s="93">
        <v>0</v>
      </c>
      <c r="T115" s="94">
        <f t="shared" si="5"/>
        <v>2309858.5250487551</v>
      </c>
      <c r="U115" s="110">
        <f>SUMIF('1. Estimation Equipe +VHL '!$I$6:$I$738,H115,'1. Estimation Equipe +VHL '!$AY$6:$AY$738)</f>
        <v>3035149.5250487551</v>
      </c>
      <c r="V115" s="114">
        <f t="shared" si="6"/>
        <v>21730.333333333376</v>
      </c>
      <c r="W115" s="114"/>
      <c r="X115" s="111">
        <f t="shared" si="4"/>
        <v>2418510.1917154216</v>
      </c>
    </row>
    <row r="116" spans="1:24" x14ac:dyDescent="0.25">
      <c r="A116" s="60" t="s">
        <v>2364</v>
      </c>
      <c r="B116" s="61" t="s">
        <v>590</v>
      </c>
      <c r="C116" s="62" t="s">
        <v>920</v>
      </c>
      <c r="D116" s="63" t="s">
        <v>921</v>
      </c>
      <c r="E116" s="64" t="s">
        <v>2355</v>
      </c>
      <c r="F116" s="65">
        <v>1</v>
      </c>
      <c r="G116" s="53" t="s">
        <v>590</v>
      </c>
      <c r="H116" s="54" t="s">
        <v>920</v>
      </c>
      <c r="I116" s="55" t="s">
        <v>921</v>
      </c>
      <c r="J116" s="91">
        <f>SUMIF('1. Estimation Equipe +VHL '!$I$6:$I$738,H116,'1. Estimation Equipe +VHL '!$AV$6:$AV$738)</f>
        <v>1</v>
      </c>
      <c r="K116" s="92">
        <f>SUMIF('1. Estimation Equipe +VHL '!$I$6:$I$738,H116,'1. Estimation Equipe +VHL '!$L$6:$L$738)</f>
        <v>1629</v>
      </c>
      <c r="L116" s="91">
        <f>SUMIF('1. Estimation Equipe +VHL '!$I$6:$I$738,H116,'1. Estimation Equipe +VHL '!$AU$6:$AU$738)</f>
        <v>1430593.9078002691</v>
      </c>
      <c r="M116" s="93"/>
      <c r="N116" s="93"/>
      <c r="O116" s="93">
        <v>0</v>
      </c>
      <c r="P116" s="93"/>
      <c r="Q116" s="93">
        <v>113075</v>
      </c>
      <c r="R116" s="93">
        <v>177472</v>
      </c>
      <c r="S116" s="93">
        <v>0</v>
      </c>
      <c r="T116" s="94">
        <f t="shared" si="5"/>
        <v>1140046.9078002691</v>
      </c>
      <c r="U116" s="110">
        <f>SUMIF('1. Estimation Equipe +VHL '!$I$6:$I$738,H116,'1. Estimation Equipe +VHL '!$AY$6:$AY$738)</f>
        <v>1430593.9078002691</v>
      </c>
      <c r="V116" s="114">
        <f t="shared" si="6"/>
        <v>18845.833333333369</v>
      </c>
      <c r="W116" s="114"/>
      <c r="X116" s="111">
        <f t="shared" si="4"/>
        <v>1234276.0744669358</v>
      </c>
    </row>
    <row r="117" spans="1:24" x14ac:dyDescent="0.25">
      <c r="A117" s="60" t="s">
        <v>2364</v>
      </c>
      <c r="B117" s="61" t="s">
        <v>590</v>
      </c>
      <c r="C117" s="62" t="s">
        <v>922</v>
      </c>
      <c r="D117" s="63" t="s">
        <v>923</v>
      </c>
      <c r="E117" s="64" t="s">
        <v>2355</v>
      </c>
      <c r="F117" s="65">
        <v>1</v>
      </c>
      <c r="G117" s="53" t="s">
        <v>590</v>
      </c>
      <c r="H117" s="54" t="s">
        <v>922</v>
      </c>
      <c r="I117" s="55" t="s">
        <v>923</v>
      </c>
      <c r="J117" s="91">
        <f>SUMIF('1. Estimation Equipe +VHL '!$I$6:$I$738,H117,'1. Estimation Equipe +VHL '!$AV$6:$AV$738)</f>
        <v>1</v>
      </c>
      <c r="K117" s="92">
        <f>SUMIF('1. Estimation Equipe +VHL '!$I$6:$I$738,H117,'1. Estimation Equipe +VHL '!$L$6:$L$738)</f>
        <v>1844</v>
      </c>
      <c r="L117" s="91">
        <f>SUMIF('1. Estimation Equipe +VHL '!$I$6:$I$738,H117,'1. Estimation Equipe +VHL '!$AU$6:$AU$738)</f>
        <v>1797981.8568762974</v>
      </c>
      <c r="M117" s="93"/>
      <c r="N117" s="93"/>
      <c r="O117" s="93">
        <v>0</v>
      </c>
      <c r="P117" s="93">
        <v>1308623</v>
      </c>
      <c r="Q117" s="93">
        <v>0</v>
      </c>
      <c r="R117" s="93">
        <v>519402</v>
      </c>
      <c r="S117" s="93">
        <v>0</v>
      </c>
      <c r="T117" s="94">
        <f t="shared" si="5"/>
        <v>2587202.8568762974</v>
      </c>
      <c r="U117" s="110">
        <f>SUMIF('1. Estimation Equipe +VHL '!$I$6:$I$738,H117,'1. Estimation Equipe +VHL '!$AY$6:$AY$738)</f>
        <v>1797981.8568762974</v>
      </c>
      <c r="V117" s="114">
        <f t="shared" si="6"/>
        <v>0</v>
      </c>
      <c r="W117" s="114"/>
      <c r="X117" s="111">
        <f t="shared" si="4"/>
        <v>2587202.8568762974</v>
      </c>
    </row>
    <row r="118" spans="1:24" x14ac:dyDescent="0.25">
      <c r="A118" s="60" t="s">
        <v>2364</v>
      </c>
      <c r="B118" s="61" t="s">
        <v>590</v>
      </c>
      <c r="C118" s="62" t="s">
        <v>924</v>
      </c>
      <c r="D118" s="63" t="s">
        <v>925</v>
      </c>
      <c r="E118" s="64" t="s">
        <v>2355</v>
      </c>
      <c r="F118" s="65">
        <v>1</v>
      </c>
      <c r="G118" s="53" t="s">
        <v>590</v>
      </c>
      <c r="H118" s="54" t="s">
        <v>924</v>
      </c>
      <c r="I118" s="55" t="s">
        <v>925</v>
      </c>
      <c r="J118" s="91">
        <f>SUMIF('1. Estimation Equipe +VHL '!$I$6:$I$738,H118,'1. Estimation Equipe +VHL '!$AV$6:$AV$738)</f>
        <v>1</v>
      </c>
      <c r="K118" s="92">
        <f>SUMIF('1. Estimation Equipe +VHL '!$I$6:$I$738,H118,'1. Estimation Equipe +VHL '!$L$6:$L$738)</f>
        <v>536</v>
      </c>
      <c r="L118" s="91">
        <f>SUMIF('1. Estimation Equipe +VHL '!$I$6:$I$738,H118,'1. Estimation Equipe +VHL '!$AU$6:$AU$738)</f>
        <v>939280.80478014075</v>
      </c>
      <c r="M118" s="93"/>
      <c r="N118" s="93"/>
      <c r="O118" s="93">
        <v>0</v>
      </c>
      <c r="P118" s="93"/>
      <c r="Q118" s="93">
        <v>0</v>
      </c>
      <c r="R118" s="93">
        <v>131608</v>
      </c>
      <c r="S118" s="93">
        <v>0</v>
      </c>
      <c r="T118" s="94">
        <f t="shared" si="5"/>
        <v>807672.80478014075</v>
      </c>
      <c r="U118" s="110">
        <f>SUMIF('1. Estimation Equipe +VHL '!$I$6:$I$738,H118,'1. Estimation Equipe +VHL '!$AY$6:$AY$738)</f>
        <v>939280.80478014075</v>
      </c>
      <c r="V118" s="114">
        <f t="shared" si="6"/>
        <v>0</v>
      </c>
      <c r="W118" s="114"/>
      <c r="X118" s="111">
        <f t="shared" si="4"/>
        <v>807672.80478014075</v>
      </c>
    </row>
    <row r="119" spans="1:24" x14ac:dyDescent="0.25">
      <c r="A119" s="60" t="s">
        <v>2364</v>
      </c>
      <c r="B119" s="61" t="s">
        <v>590</v>
      </c>
      <c r="C119" s="62" t="s">
        <v>926</v>
      </c>
      <c r="D119" s="63" t="s">
        <v>927</v>
      </c>
      <c r="E119" s="64" t="s">
        <v>2355</v>
      </c>
      <c r="F119" s="65">
        <v>1</v>
      </c>
      <c r="G119" s="53" t="s">
        <v>590</v>
      </c>
      <c r="H119" s="54" t="s">
        <v>926</v>
      </c>
      <c r="I119" s="55" t="s">
        <v>927</v>
      </c>
      <c r="J119" s="91">
        <f>SUMIF('1. Estimation Equipe +VHL '!$I$6:$I$738,H119,'1. Estimation Equipe +VHL '!$AV$6:$AV$738)</f>
        <v>1</v>
      </c>
      <c r="K119" s="92">
        <f>SUMIF('1. Estimation Equipe +VHL '!$I$6:$I$738,H119,'1. Estimation Equipe +VHL '!$L$6:$L$738)</f>
        <v>605</v>
      </c>
      <c r="L119" s="91">
        <f>SUMIF('1. Estimation Equipe +VHL '!$I$6:$I$738,H119,'1. Estimation Equipe +VHL '!$AU$6:$AU$738)</f>
        <v>912992.26977678551</v>
      </c>
      <c r="M119" s="93"/>
      <c r="N119" s="93"/>
      <c r="O119" s="93">
        <v>0</v>
      </c>
      <c r="P119" s="93"/>
      <c r="Q119" s="93">
        <v>0</v>
      </c>
      <c r="R119" s="93">
        <v>92146</v>
      </c>
      <c r="S119" s="93">
        <v>0</v>
      </c>
      <c r="T119" s="94">
        <f t="shared" si="5"/>
        <v>820846.26977678551</v>
      </c>
      <c r="U119" s="110">
        <f>SUMIF('1. Estimation Equipe +VHL '!$I$6:$I$738,H119,'1. Estimation Equipe +VHL '!$AY$6:$AY$738)</f>
        <v>912992.26977678551</v>
      </c>
      <c r="V119" s="114">
        <f t="shared" si="6"/>
        <v>0</v>
      </c>
      <c r="W119" s="114"/>
      <c r="X119" s="111">
        <f t="shared" si="4"/>
        <v>820846.26977678551</v>
      </c>
    </row>
    <row r="120" spans="1:24" x14ac:dyDescent="0.25">
      <c r="A120" s="60" t="s">
        <v>593</v>
      </c>
      <c r="B120" s="61" t="s">
        <v>593</v>
      </c>
      <c r="C120" s="62" t="s">
        <v>928</v>
      </c>
      <c r="D120" s="63" t="s">
        <v>929</v>
      </c>
      <c r="E120" s="64" t="s">
        <v>2358</v>
      </c>
      <c r="F120" s="65">
        <v>1</v>
      </c>
      <c r="G120" s="53" t="s">
        <v>593</v>
      </c>
      <c r="H120" s="54" t="s">
        <v>928</v>
      </c>
      <c r="I120" s="55" t="s">
        <v>929</v>
      </c>
      <c r="J120" s="91">
        <f>SUMIF('1. Estimation Equipe +VHL '!$I$6:$I$738,H120,'1. Estimation Equipe +VHL '!$AV$6:$AV$738)</f>
        <v>2</v>
      </c>
      <c r="K120" s="92">
        <f>SUMIF('1. Estimation Equipe +VHL '!$I$6:$I$738,H120,'1. Estimation Equipe +VHL '!$L$6:$L$738)</f>
        <v>6595</v>
      </c>
      <c r="L120" s="91">
        <f>SUMIF('1. Estimation Equipe +VHL '!$I$6:$I$738,H120,'1. Estimation Equipe +VHL '!$AU$6:$AU$738)</f>
        <v>6689120.1556673758</v>
      </c>
      <c r="M120" s="93"/>
      <c r="N120" s="93"/>
      <c r="O120" s="93">
        <v>0</v>
      </c>
      <c r="P120" s="93">
        <v>1733406</v>
      </c>
      <c r="Q120" s="93">
        <v>754449</v>
      </c>
      <c r="R120" s="93">
        <v>463578</v>
      </c>
      <c r="S120" s="93">
        <v>100000</v>
      </c>
      <c r="T120" s="94">
        <f t="shared" si="5"/>
        <v>7104499.1556673758</v>
      </c>
      <c r="U120" s="110">
        <f>SUMIF('1. Estimation Equipe +VHL '!$I$6:$I$738,H120,'1. Estimation Equipe +VHL '!$AY$6:$AY$738)</f>
        <v>6689120.1556673758</v>
      </c>
      <c r="V120" s="114">
        <f t="shared" si="6"/>
        <v>125741.50000000025</v>
      </c>
      <c r="W120" s="114"/>
      <c r="X120" s="111">
        <f t="shared" si="4"/>
        <v>7733206.6556673758</v>
      </c>
    </row>
    <row r="121" spans="1:24" x14ac:dyDescent="0.25">
      <c r="A121" s="60" t="s">
        <v>593</v>
      </c>
      <c r="B121" s="61" t="s">
        <v>593</v>
      </c>
      <c r="C121" s="62" t="s">
        <v>930</v>
      </c>
      <c r="D121" s="63" t="s">
        <v>931</v>
      </c>
      <c r="E121" s="64" t="s">
        <v>2355</v>
      </c>
      <c r="F121" s="65">
        <v>1</v>
      </c>
      <c r="G121" s="53" t="s">
        <v>593</v>
      </c>
      <c r="H121" s="54" t="s">
        <v>930</v>
      </c>
      <c r="I121" s="55" t="s">
        <v>931</v>
      </c>
      <c r="J121" s="91">
        <f>SUMIF('1. Estimation Equipe +VHL '!$I$6:$I$738,H121,'1. Estimation Equipe +VHL '!$AV$6:$AV$738)</f>
        <v>0</v>
      </c>
      <c r="K121" s="92">
        <f>SUMIF('1. Estimation Equipe +VHL '!$I$6:$I$738,H121,'1. Estimation Equipe +VHL '!$L$6:$L$738)</f>
        <v>0</v>
      </c>
      <c r="L121" s="91">
        <f>SUMIF('1. Estimation Equipe +VHL '!$I$6:$I$738,H121,'1. Estimation Equipe +VHL '!$AU$6:$AU$738)</f>
        <v>0</v>
      </c>
      <c r="M121" s="93"/>
      <c r="N121" s="93"/>
      <c r="O121" s="93">
        <v>0</v>
      </c>
      <c r="P121" s="93"/>
      <c r="Q121" s="93">
        <v>0</v>
      </c>
      <c r="R121" s="93">
        <v>0</v>
      </c>
      <c r="S121" s="93">
        <v>0</v>
      </c>
      <c r="T121" s="94">
        <f t="shared" si="5"/>
        <v>0</v>
      </c>
      <c r="U121" s="110">
        <f>SUMIF('1. Estimation Equipe +VHL '!$I$6:$I$738,H121,'1. Estimation Equipe +VHL '!$AY$6:$AY$738)</f>
        <v>0</v>
      </c>
      <c r="V121" s="114">
        <f t="shared" si="6"/>
        <v>0</v>
      </c>
      <c r="W121" s="114"/>
      <c r="X121" s="111">
        <f t="shared" si="4"/>
        <v>0</v>
      </c>
    </row>
    <row r="122" spans="1:24" x14ac:dyDescent="0.25">
      <c r="A122" s="60" t="s">
        <v>593</v>
      </c>
      <c r="B122" s="61" t="s">
        <v>593</v>
      </c>
      <c r="C122" s="62" t="s">
        <v>932</v>
      </c>
      <c r="D122" s="63" t="s">
        <v>933</v>
      </c>
      <c r="E122" s="64" t="s">
        <v>2355</v>
      </c>
      <c r="F122" s="65">
        <v>1</v>
      </c>
      <c r="G122" s="53" t="s">
        <v>593</v>
      </c>
      <c r="H122" s="54" t="s">
        <v>932</v>
      </c>
      <c r="I122" s="55" t="s">
        <v>933</v>
      </c>
      <c r="J122" s="91">
        <f>SUMIF('1. Estimation Equipe +VHL '!$I$6:$I$738,H122,'1. Estimation Equipe +VHL '!$AV$6:$AV$738)</f>
        <v>0</v>
      </c>
      <c r="K122" s="92">
        <f>SUMIF('1. Estimation Equipe +VHL '!$I$6:$I$738,H122,'1. Estimation Equipe +VHL '!$L$6:$L$738)</f>
        <v>0</v>
      </c>
      <c r="L122" s="91">
        <f>SUMIF('1. Estimation Equipe +VHL '!$I$6:$I$738,H122,'1. Estimation Equipe +VHL '!$AU$6:$AU$738)</f>
        <v>0</v>
      </c>
      <c r="M122" s="93"/>
      <c r="N122" s="93"/>
      <c r="O122" s="93">
        <v>0</v>
      </c>
      <c r="P122" s="93"/>
      <c r="Q122" s="93">
        <v>0</v>
      </c>
      <c r="R122" s="93">
        <v>0</v>
      </c>
      <c r="S122" s="93">
        <v>0</v>
      </c>
      <c r="T122" s="94">
        <f t="shared" si="5"/>
        <v>0</v>
      </c>
      <c r="U122" s="110">
        <f>SUMIF('1. Estimation Equipe +VHL '!$I$6:$I$738,H122,'1. Estimation Equipe +VHL '!$AY$6:$AY$738)</f>
        <v>0</v>
      </c>
      <c r="V122" s="114">
        <f t="shared" si="6"/>
        <v>0</v>
      </c>
      <c r="W122" s="114"/>
      <c r="X122" s="111">
        <f t="shared" si="4"/>
        <v>0</v>
      </c>
    </row>
    <row r="123" spans="1:24" x14ac:dyDescent="0.25">
      <c r="A123" s="60" t="s">
        <v>593</v>
      </c>
      <c r="B123" s="61" t="s">
        <v>593</v>
      </c>
      <c r="C123" s="62" t="s">
        <v>934</v>
      </c>
      <c r="D123" s="63" t="s">
        <v>935</v>
      </c>
      <c r="E123" s="64" t="s">
        <v>2355</v>
      </c>
      <c r="F123" s="65">
        <v>1</v>
      </c>
      <c r="G123" s="53" t="s">
        <v>593</v>
      </c>
      <c r="H123" s="54" t="s">
        <v>934</v>
      </c>
      <c r="I123" s="55" t="s">
        <v>935</v>
      </c>
      <c r="J123" s="91">
        <f>SUMIF('1. Estimation Equipe +VHL '!$I$6:$I$738,H123,'1. Estimation Equipe +VHL '!$AV$6:$AV$738)</f>
        <v>1</v>
      </c>
      <c r="K123" s="92">
        <f>SUMIF('1. Estimation Equipe +VHL '!$I$6:$I$738,H123,'1. Estimation Equipe +VHL '!$L$6:$L$738)</f>
        <v>833</v>
      </c>
      <c r="L123" s="91">
        <f>SUMIF('1. Estimation Equipe +VHL '!$I$6:$I$738,H123,'1. Estimation Equipe +VHL '!$AU$6:$AU$738)</f>
        <v>1123142.132029545</v>
      </c>
      <c r="M123" s="93"/>
      <c r="N123" s="93"/>
      <c r="O123" s="93">
        <v>0</v>
      </c>
      <c r="P123" s="93"/>
      <c r="Q123" s="93">
        <v>44562.62</v>
      </c>
      <c r="R123" s="93">
        <v>59527.11</v>
      </c>
      <c r="S123" s="93">
        <v>0</v>
      </c>
      <c r="T123" s="94">
        <f t="shared" si="5"/>
        <v>1019052.4020295449</v>
      </c>
      <c r="U123" s="110">
        <f>SUMIF('1. Estimation Equipe +VHL '!$I$6:$I$738,H123,'1. Estimation Equipe +VHL '!$AY$6:$AY$738)</f>
        <v>1123142.132029545</v>
      </c>
      <c r="V123" s="114">
        <f t="shared" si="6"/>
        <v>7427.103333333348</v>
      </c>
      <c r="W123" s="114"/>
      <c r="X123" s="111">
        <f t="shared" si="4"/>
        <v>1056187.9186962117</v>
      </c>
    </row>
    <row r="124" spans="1:24" x14ac:dyDescent="0.25">
      <c r="A124" s="60" t="s">
        <v>593</v>
      </c>
      <c r="B124" s="61" t="s">
        <v>593</v>
      </c>
      <c r="C124" s="62" t="s">
        <v>936</v>
      </c>
      <c r="D124" s="63" t="s">
        <v>638</v>
      </c>
      <c r="E124" s="64" t="s">
        <v>2361</v>
      </c>
      <c r="F124" s="65">
        <v>1</v>
      </c>
      <c r="G124" s="53" t="s">
        <v>820</v>
      </c>
      <c r="H124" s="54" t="s">
        <v>936</v>
      </c>
      <c r="I124" s="55" t="s">
        <v>638</v>
      </c>
      <c r="J124" s="91">
        <f>SUMIF('1. Estimation Equipe +VHL '!$I$6:$I$738,H124,'1. Estimation Equipe +VHL '!$AV$6:$AV$738)</f>
        <v>0</v>
      </c>
      <c r="K124" s="92">
        <f>SUMIF('1. Estimation Equipe +VHL '!$I$6:$I$738,H124,'1. Estimation Equipe +VHL '!$L$6:$L$738)</f>
        <v>0</v>
      </c>
      <c r="L124" s="91">
        <f>SUMIF('1. Estimation Equipe +VHL '!$I$6:$I$738,H124,'1. Estimation Equipe +VHL '!$AU$6:$AU$738)</f>
        <v>0</v>
      </c>
      <c r="M124" s="93"/>
      <c r="N124" s="93"/>
      <c r="O124" s="93">
        <v>0</v>
      </c>
      <c r="P124" s="93"/>
      <c r="Q124" s="93">
        <v>0</v>
      </c>
      <c r="R124" s="93">
        <v>0</v>
      </c>
      <c r="S124" s="93">
        <v>0</v>
      </c>
      <c r="T124" s="94">
        <f t="shared" si="5"/>
        <v>0</v>
      </c>
      <c r="U124" s="110">
        <f>SUMIF('1. Estimation Equipe +VHL '!$I$6:$I$738,H124,'1. Estimation Equipe +VHL '!$AY$6:$AY$738)</f>
        <v>0</v>
      </c>
      <c r="V124" s="114">
        <f t="shared" si="6"/>
        <v>0</v>
      </c>
      <c r="W124" s="114"/>
      <c r="X124" s="111">
        <f t="shared" si="4"/>
        <v>0</v>
      </c>
    </row>
    <row r="125" spans="1:24" x14ac:dyDescent="0.25">
      <c r="A125" s="60" t="s">
        <v>593</v>
      </c>
      <c r="B125" s="61" t="s">
        <v>593</v>
      </c>
      <c r="C125" s="62" t="s">
        <v>937</v>
      </c>
      <c r="D125" s="63" t="s">
        <v>637</v>
      </c>
      <c r="E125" s="64" t="s">
        <v>2357</v>
      </c>
      <c r="F125" s="65">
        <v>1</v>
      </c>
      <c r="G125" s="53" t="s">
        <v>593</v>
      </c>
      <c r="H125" s="54" t="s">
        <v>937</v>
      </c>
      <c r="I125" s="55" t="s">
        <v>637</v>
      </c>
      <c r="J125" s="91">
        <f>SUMIF('1. Estimation Equipe +VHL '!$I$6:$I$738,H125,'1. Estimation Equipe +VHL '!$AV$6:$AV$738)</f>
        <v>1</v>
      </c>
      <c r="K125" s="92">
        <f>SUMIF('1. Estimation Equipe +VHL '!$I$6:$I$738,H125,'1. Estimation Equipe +VHL '!$L$6:$L$738)</f>
        <v>565</v>
      </c>
      <c r="L125" s="91">
        <f>SUMIF('1. Estimation Equipe +VHL '!$I$6:$I$738,H125,'1. Estimation Equipe +VHL '!$AU$6:$AU$738)</f>
        <v>896710.3892838204</v>
      </c>
      <c r="M125" s="93"/>
      <c r="N125" s="93"/>
      <c r="O125" s="93">
        <v>0</v>
      </c>
      <c r="P125" s="93"/>
      <c r="Q125" s="93">
        <v>0</v>
      </c>
      <c r="R125" s="93">
        <v>36871.56</v>
      </c>
      <c r="S125" s="93">
        <v>0</v>
      </c>
      <c r="T125" s="94">
        <f t="shared" si="5"/>
        <v>859838.82928382047</v>
      </c>
      <c r="U125" s="110">
        <f>SUMIF('1. Estimation Equipe +VHL '!$I$6:$I$738,H125,'1. Estimation Equipe +VHL '!$AY$6:$AY$738)</f>
        <v>896710.3892838204</v>
      </c>
      <c r="V125" s="114">
        <f t="shared" si="6"/>
        <v>0</v>
      </c>
      <c r="W125" s="114"/>
      <c r="X125" s="111">
        <f t="shared" si="4"/>
        <v>859838.82928382047</v>
      </c>
    </row>
    <row r="126" spans="1:24" x14ac:dyDescent="0.25">
      <c r="A126" s="60" t="s">
        <v>593</v>
      </c>
      <c r="B126" s="61" t="s">
        <v>593</v>
      </c>
      <c r="C126" s="62" t="s">
        <v>938</v>
      </c>
      <c r="D126" s="63" t="s">
        <v>939</v>
      </c>
      <c r="E126" s="64" t="s">
        <v>2355</v>
      </c>
      <c r="F126" s="65">
        <v>1</v>
      </c>
      <c r="G126" s="53" t="s">
        <v>593</v>
      </c>
      <c r="H126" s="54" t="s">
        <v>938</v>
      </c>
      <c r="I126" s="55" t="s">
        <v>939</v>
      </c>
      <c r="J126" s="91">
        <f>SUMIF('1. Estimation Equipe +VHL '!$I$6:$I$738,H126,'1. Estimation Equipe +VHL '!$AV$6:$AV$738)</f>
        <v>3</v>
      </c>
      <c r="K126" s="92">
        <f>SUMIF('1. Estimation Equipe +VHL '!$I$6:$I$738,H126,'1. Estimation Equipe +VHL '!$L$6:$L$738)</f>
        <v>2577</v>
      </c>
      <c r="L126" s="91">
        <f>SUMIF('1. Estimation Equipe +VHL '!$I$6:$I$738,H126,'1. Estimation Equipe +VHL '!$AU$6:$AU$738)</f>
        <v>3796508.5579490252</v>
      </c>
      <c r="M126" s="93"/>
      <c r="N126" s="93"/>
      <c r="O126" s="93">
        <v>0</v>
      </c>
      <c r="P126" s="93"/>
      <c r="Q126" s="93">
        <v>0</v>
      </c>
      <c r="R126" s="93">
        <v>337354.6</v>
      </c>
      <c r="S126" s="93">
        <v>0</v>
      </c>
      <c r="T126" s="94">
        <f t="shared" si="5"/>
        <v>3459153.9579490251</v>
      </c>
      <c r="U126" s="110">
        <f>SUMIF('1. Estimation Equipe +VHL '!$I$6:$I$738,H126,'1. Estimation Equipe +VHL '!$AY$6:$AY$738)</f>
        <v>3796508.5579490252</v>
      </c>
      <c r="V126" s="114">
        <f t="shared" si="6"/>
        <v>0</v>
      </c>
      <c r="W126" s="114"/>
      <c r="X126" s="111">
        <f t="shared" si="4"/>
        <v>3459153.9579490251</v>
      </c>
    </row>
    <row r="127" spans="1:24" x14ac:dyDescent="0.25">
      <c r="A127" s="60" t="s">
        <v>593</v>
      </c>
      <c r="B127" s="61" t="s">
        <v>593</v>
      </c>
      <c r="C127" s="62" t="s">
        <v>940</v>
      </c>
      <c r="D127" s="63" t="s">
        <v>941</v>
      </c>
      <c r="E127" s="64" t="s">
        <v>2355</v>
      </c>
      <c r="F127" s="65">
        <v>1</v>
      </c>
      <c r="G127" s="53" t="s">
        <v>593</v>
      </c>
      <c r="H127" s="54" t="s">
        <v>940</v>
      </c>
      <c r="I127" s="55" t="s">
        <v>941</v>
      </c>
      <c r="J127" s="91">
        <f>SUMIF('1. Estimation Equipe +VHL '!$I$6:$I$738,H127,'1. Estimation Equipe +VHL '!$AV$6:$AV$738)</f>
        <v>1</v>
      </c>
      <c r="K127" s="92">
        <f>SUMIF('1. Estimation Equipe +VHL '!$I$6:$I$738,H127,'1. Estimation Equipe +VHL '!$L$6:$L$738)</f>
        <v>1133</v>
      </c>
      <c r="L127" s="91">
        <f>SUMIF('1. Estimation Equipe +VHL '!$I$6:$I$738,H127,'1. Estimation Equipe +VHL '!$AU$6:$AU$738)</f>
        <v>1245202.4937904757</v>
      </c>
      <c r="M127" s="93"/>
      <c r="N127" s="93"/>
      <c r="O127" s="93">
        <v>0</v>
      </c>
      <c r="P127" s="93"/>
      <c r="Q127" s="93">
        <v>3368.04</v>
      </c>
      <c r="R127" s="93">
        <v>56980.08</v>
      </c>
      <c r="S127" s="93">
        <v>0</v>
      </c>
      <c r="T127" s="94">
        <f t="shared" si="5"/>
        <v>1184854.3737904755</v>
      </c>
      <c r="U127" s="110">
        <f>SUMIF('1. Estimation Equipe +VHL '!$I$6:$I$738,H127,'1. Estimation Equipe +VHL '!$AY$6:$AY$738)</f>
        <v>1245202.4937904757</v>
      </c>
      <c r="V127" s="114">
        <f t="shared" si="6"/>
        <v>561.34000000000106</v>
      </c>
      <c r="W127" s="114"/>
      <c r="X127" s="111">
        <f t="shared" si="4"/>
        <v>1187661.0737904755</v>
      </c>
    </row>
    <row r="128" spans="1:24" x14ac:dyDescent="0.25">
      <c r="A128" s="60" t="s">
        <v>600</v>
      </c>
      <c r="B128" s="61" t="s">
        <v>600</v>
      </c>
      <c r="C128" s="62" t="s">
        <v>583</v>
      </c>
      <c r="D128" s="63" t="s">
        <v>942</v>
      </c>
      <c r="E128" s="64" t="s">
        <v>2355</v>
      </c>
      <c r="F128" s="65">
        <v>1.08</v>
      </c>
      <c r="G128" s="53" t="s">
        <v>600</v>
      </c>
      <c r="H128" s="54" t="s">
        <v>583</v>
      </c>
      <c r="I128" s="55" t="s">
        <v>942</v>
      </c>
      <c r="J128" s="91">
        <f>SUMIF('1. Estimation Equipe +VHL '!$I$6:$I$738,H128,'1. Estimation Equipe +VHL '!$AV$6:$AV$738)</f>
        <v>4</v>
      </c>
      <c r="K128" s="92">
        <f>SUMIF('1. Estimation Equipe +VHL '!$I$6:$I$738,H128,'1. Estimation Equipe +VHL '!$L$6:$L$738)</f>
        <v>5183</v>
      </c>
      <c r="L128" s="91">
        <f>SUMIF('1. Estimation Equipe +VHL '!$I$6:$I$738,H128,'1. Estimation Equipe +VHL '!$AU$6:$AU$738)</f>
        <v>8481382.0880738795</v>
      </c>
      <c r="M128" s="93"/>
      <c r="N128" s="93"/>
      <c r="O128" s="93">
        <v>1338000</v>
      </c>
      <c r="P128" s="93"/>
      <c r="Q128" s="93">
        <v>799700</v>
      </c>
      <c r="R128" s="93">
        <v>0</v>
      </c>
      <c r="S128" s="93">
        <v>0</v>
      </c>
      <c r="T128" s="94">
        <f t="shared" si="5"/>
        <v>9019682.0880738795</v>
      </c>
      <c r="U128" s="110">
        <f>SUMIF('1. Estimation Equipe +VHL '!$I$6:$I$738,H128,'1. Estimation Equipe +VHL '!$AY$6:$AY$738)</f>
        <v>8716976.0349648185</v>
      </c>
      <c r="V128" s="114">
        <f t="shared" si="6"/>
        <v>133283.3333333336</v>
      </c>
      <c r="W128" s="114"/>
      <c r="X128" s="111">
        <f t="shared" si="4"/>
        <v>9921692.7016314846</v>
      </c>
    </row>
    <row r="129" spans="1:24" x14ac:dyDescent="0.25">
      <c r="A129" s="60" t="s">
        <v>600</v>
      </c>
      <c r="B129" s="61" t="s">
        <v>600</v>
      </c>
      <c r="C129" s="62" t="s">
        <v>584</v>
      </c>
      <c r="D129" s="63" t="s">
        <v>646</v>
      </c>
      <c r="E129" s="64" t="s">
        <v>2355</v>
      </c>
      <c r="F129" s="65">
        <v>1.08</v>
      </c>
      <c r="G129" s="53" t="s">
        <v>600</v>
      </c>
      <c r="H129" s="54" t="s">
        <v>584</v>
      </c>
      <c r="I129" s="55" t="s">
        <v>646</v>
      </c>
      <c r="J129" s="91">
        <f>SUMIF('1. Estimation Equipe +VHL '!$I$6:$I$738,H129,'1. Estimation Equipe +VHL '!$AV$6:$AV$738)</f>
        <v>4</v>
      </c>
      <c r="K129" s="92">
        <f>SUMIF('1. Estimation Equipe +VHL '!$I$6:$I$738,H129,'1. Estimation Equipe +VHL '!$L$6:$L$738)</f>
        <v>6255</v>
      </c>
      <c r="L129" s="91">
        <f>SUMIF('1. Estimation Equipe +VHL '!$I$6:$I$738,H129,'1. Estimation Equipe +VHL '!$AU$6:$AU$738)</f>
        <v>8901843.8662705645</v>
      </c>
      <c r="M129" s="93"/>
      <c r="N129" s="93"/>
      <c r="O129" s="93">
        <v>1506628</v>
      </c>
      <c r="P129" s="93"/>
      <c r="Q129" s="93">
        <v>479119</v>
      </c>
      <c r="R129" s="93">
        <v>0</v>
      </c>
      <c r="S129" s="93">
        <v>0</v>
      </c>
      <c r="T129" s="94">
        <f t="shared" si="5"/>
        <v>9929352.8662705645</v>
      </c>
      <c r="U129" s="110">
        <f>SUMIF('1. Estimation Equipe +VHL '!$I$6:$I$738,H129,'1. Estimation Equipe +VHL '!$AY$6:$AY$738)</f>
        <v>9149117.3070003018</v>
      </c>
      <c r="V129" s="114">
        <f t="shared" si="6"/>
        <v>79853.166666666817</v>
      </c>
      <c r="W129" s="114"/>
      <c r="X129" s="111">
        <f t="shared" si="4"/>
        <v>10575892.140333636</v>
      </c>
    </row>
    <row r="130" spans="1:24" x14ac:dyDescent="0.25">
      <c r="A130" s="60" t="s">
        <v>600</v>
      </c>
      <c r="B130" s="61" t="s">
        <v>600</v>
      </c>
      <c r="C130" s="62" t="s">
        <v>582</v>
      </c>
      <c r="D130" s="63" t="s">
        <v>647</v>
      </c>
      <c r="E130" s="64" t="s">
        <v>2355</v>
      </c>
      <c r="F130" s="65">
        <v>1.08</v>
      </c>
      <c r="G130" s="53" t="s">
        <v>600</v>
      </c>
      <c r="H130" s="54" t="s">
        <v>582</v>
      </c>
      <c r="I130" s="55" t="s">
        <v>647</v>
      </c>
      <c r="J130" s="91">
        <f>SUMIF('1. Estimation Equipe +VHL '!$I$6:$I$738,H130,'1. Estimation Equipe +VHL '!$AV$6:$AV$738)</f>
        <v>0</v>
      </c>
      <c r="K130" s="92">
        <f>SUMIF('1. Estimation Equipe +VHL '!$I$6:$I$738,H130,'1. Estimation Equipe +VHL '!$L$6:$L$738)</f>
        <v>0</v>
      </c>
      <c r="L130" s="91">
        <f>SUMIF('1. Estimation Equipe +VHL '!$I$6:$I$738,H130,'1. Estimation Equipe +VHL '!$AU$6:$AU$738)</f>
        <v>0</v>
      </c>
      <c r="M130" s="93"/>
      <c r="N130" s="93"/>
      <c r="O130" s="93">
        <v>0</v>
      </c>
      <c r="P130" s="93"/>
      <c r="Q130" s="93">
        <v>0</v>
      </c>
      <c r="R130" s="93">
        <v>0</v>
      </c>
      <c r="S130" s="93">
        <v>0</v>
      </c>
      <c r="T130" s="94">
        <f t="shared" si="5"/>
        <v>0</v>
      </c>
      <c r="U130" s="110">
        <f>SUMIF('1. Estimation Equipe +VHL '!$I$6:$I$738,H130,'1. Estimation Equipe +VHL '!$AY$6:$AY$738)</f>
        <v>0</v>
      </c>
      <c r="V130" s="114">
        <f t="shared" si="6"/>
        <v>0</v>
      </c>
      <c r="W130" s="114"/>
      <c r="X130" s="111">
        <f t="shared" si="4"/>
        <v>0</v>
      </c>
    </row>
    <row r="131" spans="1:24" x14ac:dyDescent="0.25">
      <c r="A131" s="60" t="s">
        <v>2360</v>
      </c>
      <c r="B131" s="61" t="s">
        <v>588</v>
      </c>
      <c r="C131" s="62" t="s">
        <v>943</v>
      </c>
      <c r="D131" s="63" t="s">
        <v>944</v>
      </c>
      <c r="E131" s="64" t="s">
        <v>2358</v>
      </c>
      <c r="F131" s="65">
        <v>1</v>
      </c>
      <c r="G131" s="53" t="s">
        <v>588</v>
      </c>
      <c r="H131" s="54" t="s">
        <v>943</v>
      </c>
      <c r="I131" s="55" t="s">
        <v>944</v>
      </c>
      <c r="J131" s="91">
        <f>SUMIF('1. Estimation Equipe +VHL '!$I$6:$I$738,H131,'1. Estimation Equipe +VHL '!$AV$6:$AV$738)</f>
        <v>1</v>
      </c>
      <c r="K131" s="92">
        <f>SUMIF('1. Estimation Equipe +VHL '!$I$6:$I$738,H131,'1. Estimation Equipe +VHL '!$L$6:$L$738)</f>
        <v>6409</v>
      </c>
      <c r="L131" s="91">
        <f>SUMIF('1. Estimation Equipe +VHL '!$I$6:$I$738,H131,'1. Estimation Equipe +VHL '!$AU$6:$AU$738)</f>
        <v>5946866.658365177</v>
      </c>
      <c r="M131" s="93"/>
      <c r="N131" s="93"/>
      <c r="O131" s="93">
        <v>0</v>
      </c>
      <c r="P131" s="93">
        <v>1280983</v>
      </c>
      <c r="Q131" s="93">
        <v>433917.19</v>
      </c>
      <c r="R131" s="93">
        <v>201150.65</v>
      </c>
      <c r="S131" s="93">
        <v>0</v>
      </c>
      <c r="T131" s="94">
        <f t="shared" si="5"/>
        <v>6592781.8183651762</v>
      </c>
      <c r="U131" s="110">
        <f>SUMIF('1. Estimation Equipe +VHL '!$I$6:$I$738,H131,'1. Estimation Equipe +VHL '!$AY$6:$AY$738)</f>
        <v>5946866.658365177</v>
      </c>
      <c r="V131" s="114">
        <f t="shared" si="6"/>
        <v>72319.531666666808</v>
      </c>
      <c r="W131" s="114"/>
      <c r="X131" s="111">
        <f t="shared" si="4"/>
        <v>6954379.4766985094</v>
      </c>
    </row>
    <row r="132" spans="1:24" x14ac:dyDescent="0.25">
      <c r="A132" s="60" t="s">
        <v>2360</v>
      </c>
      <c r="B132" s="61" t="s">
        <v>588</v>
      </c>
      <c r="C132" s="62" t="s">
        <v>945</v>
      </c>
      <c r="D132" s="63" t="s">
        <v>946</v>
      </c>
      <c r="E132" s="64" t="s">
        <v>2355</v>
      </c>
      <c r="F132" s="65">
        <v>1</v>
      </c>
      <c r="G132" s="53" t="s">
        <v>588</v>
      </c>
      <c r="H132" s="54" t="s">
        <v>945</v>
      </c>
      <c r="I132" s="55" t="s">
        <v>946</v>
      </c>
      <c r="J132" s="91">
        <f>SUMIF('1. Estimation Equipe +VHL '!$I$6:$I$738,H132,'1. Estimation Equipe +VHL '!$AV$6:$AV$738)</f>
        <v>1</v>
      </c>
      <c r="K132" s="92">
        <f>SUMIF('1. Estimation Equipe +VHL '!$I$6:$I$738,H132,'1. Estimation Equipe +VHL '!$L$6:$L$738)</f>
        <v>2395</v>
      </c>
      <c r="L132" s="91">
        <f>SUMIF('1. Estimation Equipe +VHL '!$I$6:$I$738,H132,'1. Estimation Equipe +VHL '!$AU$6:$AU$738)</f>
        <v>2193400.6671765689</v>
      </c>
      <c r="M132" s="93"/>
      <c r="N132" s="93"/>
      <c r="O132" s="93">
        <v>0</v>
      </c>
      <c r="P132" s="93"/>
      <c r="Q132" s="93">
        <v>0</v>
      </c>
      <c r="R132" s="93">
        <v>158324.4</v>
      </c>
      <c r="S132" s="93">
        <v>0</v>
      </c>
      <c r="T132" s="94">
        <f t="shared" si="5"/>
        <v>2035076.267176569</v>
      </c>
      <c r="U132" s="110">
        <f>SUMIF('1. Estimation Equipe +VHL '!$I$6:$I$738,H132,'1. Estimation Equipe +VHL '!$AY$6:$AY$738)</f>
        <v>2193400.6671765689</v>
      </c>
      <c r="V132" s="114">
        <f t="shared" si="6"/>
        <v>0</v>
      </c>
      <c r="W132" s="114"/>
      <c r="X132" s="111">
        <f t="shared" si="4"/>
        <v>2035076.267176569</v>
      </c>
    </row>
    <row r="133" spans="1:24" x14ac:dyDescent="0.25">
      <c r="A133" s="60" t="s">
        <v>2360</v>
      </c>
      <c r="B133" s="61" t="s">
        <v>588</v>
      </c>
      <c r="C133" s="62" t="s">
        <v>947</v>
      </c>
      <c r="D133" s="63" t="s">
        <v>948</v>
      </c>
      <c r="E133" s="64" t="s">
        <v>2355</v>
      </c>
      <c r="F133" s="65">
        <v>1</v>
      </c>
      <c r="G133" s="53" t="s">
        <v>588</v>
      </c>
      <c r="H133" s="54" t="s">
        <v>947</v>
      </c>
      <c r="I133" s="55" t="s">
        <v>948</v>
      </c>
      <c r="J133" s="91">
        <f>SUMIF('1. Estimation Equipe +VHL '!$I$6:$I$738,H133,'1. Estimation Equipe +VHL '!$AV$6:$AV$738)</f>
        <v>1</v>
      </c>
      <c r="K133" s="92">
        <f>SUMIF('1. Estimation Equipe +VHL '!$I$6:$I$738,H133,'1. Estimation Equipe +VHL '!$L$6:$L$738)</f>
        <v>940</v>
      </c>
      <c r="L133" s="91">
        <f>SUMIF('1. Estimation Equipe +VHL '!$I$6:$I$738,H133,'1. Estimation Equipe +VHL '!$AU$6:$AU$738)</f>
        <v>1162224.6459323047</v>
      </c>
      <c r="M133" s="93"/>
      <c r="N133" s="93"/>
      <c r="O133" s="93">
        <v>0</v>
      </c>
      <c r="P133" s="93"/>
      <c r="Q133" s="93">
        <v>0</v>
      </c>
      <c r="R133" s="93">
        <v>93328.2</v>
      </c>
      <c r="S133" s="93">
        <v>0</v>
      </c>
      <c r="T133" s="94">
        <f t="shared" si="5"/>
        <v>1068896.4459323047</v>
      </c>
      <c r="U133" s="110">
        <f>SUMIF('1. Estimation Equipe +VHL '!$I$6:$I$738,H133,'1. Estimation Equipe +VHL '!$AY$6:$AY$738)</f>
        <v>1162224.6459323047</v>
      </c>
      <c r="V133" s="114">
        <f t="shared" si="6"/>
        <v>0</v>
      </c>
      <c r="W133" s="114"/>
      <c r="X133" s="111">
        <f t="shared" si="4"/>
        <v>1068896.4459323047</v>
      </c>
    </row>
    <row r="134" spans="1:24" x14ac:dyDescent="0.25">
      <c r="A134" s="60" t="s">
        <v>2360</v>
      </c>
      <c r="B134" s="61" t="s">
        <v>781</v>
      </c>
      <c r="C134" s="62" t="s">
        <v>949</v>
      </c>
      <c r="D134" s="63" t="s">
        <v>950</v>
      </c>
      <c r="E134" s="64" t="s">
        <v>2355</v>
      </c>
      <c r="F134" s="65">
        <v>1</v>
      </c>
      <c r="G134" s="53" t="s">
        <v>781</v>
      </c>
      <c r="H134" s="54" t="s">
        <v>949</v>
      </c>
      <c r="I134" s="55" t="s">
        <v>950</v>
      </c>
      <c r="J134" s="91">
        <f>SUMIF('1. Estimation Equipe +VHL '!$I$6:$I$738,H134,'1. Estimation Equipe +VHL '!$AV$6:$AV$738)</f>
        <v>1</v>
      </c>
      <c r="K134" s="92">
        <f>SUMIF('1. Estimation Equipe +VHL '!$I$6:$I$738,H134,'1. Estimation Equipe +VHL '!$L$6:$L$738)</f>
        <v>1243</v>
      </c>
      <c r="L134" s="91">
        <f>SUMIF('1. Estimation Equipe +VHL '!$I$6:$I$738,H134,'1. Estimation Equipe +VHL '!$AU$6:$AU$738)</f>
        <v>1338181.7651214285</v>
      </c>
      <c r="M134" s="93"/>
      <c r="N134" s="93"/>
      <c r="O134" s="93">
        <v>0</v>
      </c>
      <c r="P134" s="93"/>
      <c r="Q134" s="93">
        <v>0</v>
      </c>
      <c r="R134" s="93">
        <v>193666.34</v>
      </c>
      <c r="S134" s="93">
        <v>0</v>
      </c>
      <c r="T134" s="94">
        <f t="shared" si="5"/>
        <v>1144515.4251214284</v>
      </c>
      <c r="U134" s="110">
        <f>SUMIF('1. Estimation Equipe +VHL '!$I$6:$I$738,H134,'1. Estimation Equipe +VHL '!$AY$6:$AY$738)</f>
        <v>1338181.7651214285</v>
      </c>
      <c r="V134" s="114">
        <f t="shared" si="6"/>
        <v>0</v>
      </c>
      <c r="W134" s="114"/>
      <c r="X134" s="111">
        <f t="shared" ref="X134:X197" si="7">+U134+M134+O134+P134-V134-R134-S134+W134</f>
        <v>1144515.4251214284</v>
      </c>
    </row>
    <row r="135" spans="1:24" x14ac:dyDescent="0.25">
      <c r="A135" s="60" t="s">
        <v>2360</v>
      </c>
      <c r="B135" s="61" t="s">
        <v>781</v>
      </c>
      <c r="C135" s="62" t="s">
        <v>951</v>
      </c>
      <c r="D135" s="63" t="s">
        <v>676</v>
      </c>
      <c r="E135" s="64" t="s">
        <v>2357</v>
      </c>
      <c r="F135" s="65">
        <v>1</v>
      </c>
      <c r="G135" s="53" t="s">
        <v>781</v>
      </c>
      <c r="H135" s="54" t="s">
        <v>951</v>
      </c>
      <c r="I135" s="55" t="s">
        <v>676</v>
      </c>
      <c r="J135" s="91">
        <f>SUMIF('1. Estimation Equipe +VHL '!$I$6:$I$738,H135,'1. Estimation Equipe +VHL '!$AV$6:$AV$738)</f>
        <v>0</v>
      </c>
      <c r="K135" s="92">
        <f>SUMIF('1. Estimation Equipe +VHL '!$I$6:$I$738,H135,'1. Estimation Equipe +VHL '!$L$6:$L$738)</f>
        <v>0</v>
      </c>
      <c r="L135" s="91">
        <f>SUMIF('1. Estimation Equipe +VHL '!$I$6:$I$738,H135,'1. Estimation Equipe +VHL '!$AU$6:$AU$738)</f>
        <v>0</v>
      </c>
      <c r="M135" s="93"/>
      <c r="N135" s="93"/>
      <c r="O135" s="93">
        <v>0</v>
      </c>
      <c r="P135" s="93"/>
      <c r="Q135" s="93">
        <v>0</v>
      </c>
      <c r="R135" s="93">
        <v>0</v>
      </c>
      <c r="S135" s="93">
        <v>0</v>
      </c>
      <c r="T135" s="94">
        <f t="shared" ref="T135:T198" si="8">+L135+M135+O135+P135-Q135-R135-S135</f>
        <v>0</v>
      </c>
      <c r="U135" s="110">
        <f>SUMIF('1. Estimation Equipe +VHL '!$I$6:$I$738,H135,'1. Estimation Equipe +VHL '!$AY$6:$AY$738)</f>
        <v>0</v>
      </c>
      <c r="V135" s="114">
        <f t="shared" ref="V135:V198" si="9">0.166666666666667*Q135</f>
        <v>0</v>
      </c>
      <c r="W135" s="114"/>
      <c r="X135" s="111">
        <f t="shared" si="7"/>
        <v>0</v>
      </c>
    </row>
    <row r="136" spans="1:24" x14ac:dyDescent="0.25">
      <c r="A136" s="60" t="s">
        <v>2360</v>
      </c>
      <c r="B136" s="61" t="s">
        <v>781</v>
      </c>
      <c r="C136" s="62" t="s">
        <v>952</v>
      </c>
      <c r="D136" s="63" t="s">
        <v>953</v>
      </c>
      <c r="E136" s="64" t="s">
        <v>2358</v>
      </c>
      <c r="F136" s="65">
        <v>1</v>
      </c>
      <c r="G136" s="53" t="s">
        <v>781</v>
      </c>
      <c r="H136" s="54" t="s">
        <v>952</v>
      </c>
      <c r="I136" s="55" t="s">
        <v>953</v>
      </c>
      <c r="J136" s="91">
        <f>SUMIF('1. Estimation Equipe +VHL '!$I$6:$I$738,H136,'1. Estimation Equipe +VHL '!$AV$6:$AV$738)</f>
        <v>2</v>
      </c>
      <c r="K136" s="92">
        <f>SUMIF('1. Estimation Equipe +VHL '!$I$6:$I$738,H136,'1. Estimation Equipe +VHL '!$L$6:$L$738)</f>
        <v>12000</v>
      </c>
      <c r="L136" s="91">
        <f>SUMIF('1. Estimation Equipe +VHL '!$I$6:$I$738,H136,'1. Estimation Equipe +VHL '!$AU$6:$AU$738)</f>
        <v>11034259.656739229</v>
      </c>
      <c r="M136" s="93"/>
      <c r="N136" s="93"/>
      <c r="O136" s="93">
        <v>0</v>
      </c>
      <c r="P136" s="93">
        <v>3927166</v>
      </c>
      <c r="Q136" s="93">
        <v>2367909.48</v>
      </c>
      <c r="R136" s="93">
        <v>937608.54</v>
      </c>
      <c r="S136" s="93">
        <v>0</v>
      </c>
      <c r="T136" s="94">
        <f t="shared" si="8"/>
        <v>11655907.636739228</v>
      </c>
      <c r="U136" s="110">
        <f>SUMIF('1. Estimation Equipe +VHL '!$I$6:$I$738,H136,'1. Estimation Equipe +VHL '!$AY$6:$AY$738)</f>
        <v>11034259.656739229</v>
      </c>
      <c r="V136" s="114">
        <f t="shared" si="9"/>
        <v>394651.58000000077</v>
      </c>
      <c r="W136" s="114"/>
      <c r="X136" s="111">
        <f t="shared" si="7"/>
        <v>13629165.53673923</v>
      </c>
    </row>
    <row r="137" spans="1:24" x14ac:dyDescent="0.25">
      <c r="A137" s="60" t="s">
        <v>2360</v>
      </c>
      <c r="B137" s="61" t="s">
        <v>781</v>
      </c>
      <c r="C137" s="62" t="s">
        <v>954</v>
      </c>
      <c r="D137" s="63" t="s">
        <v>677</v>
      </c>
      <c r="E137" s="64" t="s">
        <v>2355</v>
      </c>
      <c r="F137" s="65">
        <v>1</v>
      </c>
      <c r="G137" s="53" t="s">
        <v>781</v>
      </c>
      <c r="H137" s="54" t="s">
        <v>954</v>
      </c>
      <c r="I137" s="55" t="s">
        <v>677</v>
      </c>
      <c r="J137" s="91">
        <f>SUMIF('1. Estimation Equipe +VHL '!$I$6:$I$738,H137,'1. Estimation Equipe +VHL '!$AV$6:$AV$738)</f>
        <v>1</v>
      </c>
      <c r="K137" s="92">
        <f>SUMIF('1. Estimation Equipe +VHL '!$I$6:$I$738,H137,'1. Estimation Equipe +VHL '!$L$6:$L$738)</f>
        <v>1036</v>
      </c>
      <c r="L137" s="91">
        <f>SUMIF('1. Estimation Equipe +VHL '!$I$6:$I$738,H137,'1. Estimation Equipe +VHL '!$AU$6:$AU$738)</f>
        <v>1232930.3386094698</v>
      </c>
      <c r="M137" s="93"/>
      <c r="N137" s="93"/>
      <c r="O137" s="93">
        <v>0</v>
      </c>
      <c r="P137" s="93"/>
      <c r="Q137" s="93">
        <v>6165.33</v>
      </c>
      <c r="R137" s="93">
        <v>287482.42000000004</v>
      </c>
      <c r="S137" s="93">
        <v>0</v>
      </c>
      <c r="T137" s="94">
        <f t="shared" si="8"/>
        <v>939282.58860946971</v>
      </c>
      <c r="U137" s="110">
        <f>SUMIF('1. Estimation Equipe +VHL '!$I$6:$I$738,H137,'1. Estimation Equipe +VHL '!$AY$6:$AY$738)</f>
        <v>1232930.3386094698</v>
      </c>
      <c r="V137" s="114">
        <f t="shared" si="9"/>
        <v>1027.5550000000019</v>
      </c>
      <c r="W137" s="114"/>
      <c r="X137" s="111">
        <f t="shared" si="7"/>
        <v>944420.36360946984</v>
      </c>
    </row>
    <row r="138" spans="1:24" x14ac:dyDescent="0.25">
      <c r="A138" s="60" t="s">
        <v>2360</v>
      </c>
      <c r="B138" s="61" t="s">
        <v>781</v>
      </c>
      <c r="C138" s="62" t="s">
        <v>955</v>
      </c>
      <c r="D138" s="63" t="s">
        <v>956</v>
      </c>
      <c r="E138" s="64" t="s">
        <v>2355</v>
      </c>
      <c r="F138" s="65">
        <v>1</v>
      </c>
      <c r="G138" s="53" t="s">
        <v>781</v>
      </c>
      <c r="H138" s="54" t="s">
        <v>955</v>
      </c>
      <c r="I138" s="55" t="s">
        <v>956</v>
      </c>
      <c r="J138" s="91">
        <f>SUMIF('1. Estimation Equipe +VHL '!$I$6:$I$738,H138,'1. Estimation Equipe +VHL '!$AV$6:$AV$738)</f>
        <v>1</v>
      </c>
      <c r="K138" s="92">
        <f>SUMIF('1. Estimation Equipe +VHL '!$I$6:$I$738,H138,'1. Estimation Equipe +VHL '!$L$6:$L$738)</f>
        <v>446</v>
      </c>
      <c r="L138" s="91">
        <f>SUMIF('1. Estimation Equipe +VHL '!$I$6:$I$738,H138,'1. Estimation Equipe +VHL '!$AU$6:$AU$738)</f>
        <v>1286735.4340909091</v>
      </c>
      <c r="M138" s="93"/>
      <c r="N138" s="93"/>
      <c r="O138" s="93">
        <v>0</v>
      </c>
      <c r="P138" s="93"/>
      <c r="Q138" s="93">
        <v>0</v>
      </c>
      <c r="R138" s="93">
        <v>0</v>
      </c>
      <c r="S138" s="93">
        <v>0</v>
      </c>
      <c r="T138" s="94">
        <f t="shared" si="8"/>
        <v>1286735.4340909091</v>
      </c>
      <c r="U138" s="110">
        <f>SUMIF('1. Estimation Equipe +VHL '!$I$6:$I$738,H138,'1. Estimation Equipe +VHL '!$AY$6:$AY$738)</f>
        <v>1286735.4340909091</v>
      </c>
      <c r="V138" s="114">
        <f t="shared" si="9"/>
        <v>0</v>
      </c>
      <c r="W138" s="114"/>
      <c r="X138" s="111">
        <f t="shared" si="7"/>
        <v>1286735.4340909091</v>
      </c>
    </row>
    <row r="139" spans="1:24" x14ac:dyDescent="0.25">
      <c r="A139" s="60" t="s">
        <v>2363</v>
      </c>
      <c r="B139" s="61" t="s">
        <v>594</v>
      </c>
      <c r="C139" s="62" t="s">
        <v>957</v>
      </c>
      <c r="D139" s="63" t="s">
        <v>958</v>
      </c>
      <c r="E139" s="64" t="s">
        <v>2355</v>
      </c>
      <c r="F139" s="65">
        <v>1</v>
      </c>
      <c r="G139" s="53" t="s">
        <v>594</v>
      </c>
      <c r="H139" s="54" t="s">
        <v>957</v>
      </c>
      <c r="I139" s="55" t="s">
        <v>958</v>
      </c>
      <c r="J139" s="91">
        <f>SUMIF('1. Estimation Equipe +VHL '!$I$6:$I$738,H139,'1. Estimation Equipe +VHL '!$AV$6:$AV$738)</f>
        <v>1</v>
      </c>
      <c r="K139" s="92">
        <f>SUMIF('1. Estimation Equipe +VHL '!$I$6:$I$738,H139,'1. Estimation Equipe +VHL '!$L$6:$L$738)</f>
        <v>735</v>
      </c>
      <c r="L139" s="91">
        <f>SUMIF('1. Estimation Equipe +VHL '!$I$6:$I$738,H139,'1. Estimation Equipe +VHL '!$AU$6:$AU$738)</f>
        <v>1064031.8800738638</v>
      </c>
      <c r="M139" s="93"/>
      <c r="N139" s="93"/>
      <c r="O139" s="93">
        <v>0</v>
      </c>
      <c r="P139" s="93"/>
      <c r="Q139" s="93">
        <v>0</v>
      </c>
      <c r="R139" s="93">
        <v>138602.04</v>
      </c>
      <c r="S139" s="93">
        <v>0</v>
      </c>
      <c r="T139" s="94">
        <f t="shared" si="8"/>
        <v>925429.84007386374</v>
      </c>
      <c r="U139" s="110">
        <f>SUMIF('1. Estimation Equipe +VHL '!$I$6:$I$738,H139,'1. Estimation Equipe +VHL '!$AY$6:$AY$738)</f>
        <v>1064031.8800738638</v>
      </c>
      <c r="V139" s="114">
        <f t="shared" si="9"/>
        <v>0</v>
      </c>
      <c r="W139" s="114"/>
      <c r="X139" s="111">
        <f t="shared" si="7"/>
        <v>925429.84007386374</v>
      </c>
    </row>
    <row r="140" spans="1:24" x14ac:dyDescent="0.25">
      <c r="A140" s="60" t="s">
        <v>2363</v>
      </c>
      <c r="B140" s="61" t="s">
        <v>594</v>
      </c>
      <c r="C140" s="62" t="s">
        <v>959</v>
      </c>
      <c r="D140" s="63" t="s">
        <v>608</v>
      </c>
      <c r="E140" s="64" t="s">
        <v>2357</v>
      </c>
      <c r="F140" s="65">
        <v>1</v>
      </c>
      <c r="G140" s="53" t="s">
        <v>594</v>
      </c>
      <c r="H140" s="54" t="s">
        <v>959</v>
      </c>
      <c r="I140" s="55" t="s">
        <v>608</v>
      </c>
      <c r="J140" s="91">
        <f>SUMIF('1. Estimation Equipe +VHL '!$I$6:$I$738,H140,'1. Estimation Equipe +VHL '!$AV$6:$AV$738)</f>
        <v>1</v>
      </c>
      <c r="K140" s="92">
        <f>SUMIF('1. Estimation Equipe +VHL '!$I$6:$I$738,H140,'1. Estimation Equipe +VHL '!$L$6:$L$738)</f>
        <v>536</v>
      </c>
      <c r="L140" s="91">
        <f>SUMIF('1. Estimation Equipe +VHL '!$I$6:$I$738,H140,'1. Estimation Equipe +VHL '!$AU$6:$AU$738)</f>
        <v>868037.80220871198</v>
      </c>
      <c r="M140" s="93"/>
      <c r="N140" s="93"/>
      <c r="O140" s="93">
        <v>0</v>
      </c>
      <c r="P140" s="93"/>
      <c r="Q140" s="93">
        <v>0</v>
      </c>
      <c r="R140" s="93">
        <v>598.5</v>
      </c>
      <c r="S140" s="93">
        <v>0</v>
      </c>
      <c r="T140" s="94">
        <f t="shared" si="8"/>
        <v>867439.30220871198</v>
      </c>
      <c r="U140" s="110">
        <f>SUMIF('1. Estimation Equipe +VHL '!$I$6:$I$738,H140,'1. Estimation Equipe +VHL '!$AY$6:$AY$738)</f>
        <v>868037.80220871198</v>
      </c>
      <c r="V140" s="114">
        <f t="shared" si="9"/>
        <v>0</v>
      </c>
      <c r="W140" s="114"/>
      <c r="X140" s="111">
        <f t="shared" si="7"/>
        <v>867439.30220871198</v>
      </c>
    </row>
    <row r="141" spans="1:24" x14ac:dyDescent="0.25">
      <c r="A141" s="60" t="s">
        <v>2363</v>
      </c>
      <c r="B141" s="61" t="s">
        <v>594</v>
      </c>
      <c r="C141" s="62" t="s">
        <v>960</v>
      </c>
      <c r="D141" s="63" t="s">
        <v>607</v>
      </c>
      <c r="E141" s="64" t="s">
        <v>2357</v>
      </c>
      <c r="F141" s="65">
        <v>1</v>
      </c>
      <c r="G141" s="53" t="s">
        <v>594</v>
      </c>
      <c r="H141" s="54" t="s">
        <v>960</v>
      </c>
      <c r="I141" s="55" t="s">
        <v>607</v>
      </c>
      <c r="J141" s="91">
        <f>SUMIF('1. Estimation Equipe +VHL '!$I$6:$I$738,H141,'1. Estimation Equipe +VHL '!$AV$6:$AV$738)</f>
        <v>0</v>
      </c>
      <c r="K141" s="92">
        <f>SUMIF('1. Estimation Equipe +VHL '!$I$6:$I$738,H141,'1. Estimation Equipe +VHL '!$L$6:$L$738)</f>
        <v>0</v>
      </c>
      <c r="L141" s="91">
        <f>SUMIF('1. Estimation Equipe +VHL '!$I$6:$I$738,H141,'1. Estimation Equipe +VHL '!$AU$6:$AU$738)</f>
        <v>0</v>
      </c>
      <c r="M141" s="93"/>
      <c r="N141" s="93"/>
      <c r="O141" s="93">
        <v>0</v>
      </c>
      <c r="P141" s="93"/>
      <c r="Q141" s="93">
        <v>0</v>
      </c>
      <c r="R141" s="93">
        <v>0</v>
      </c>
      <c r="S141" s="93">
        <v>0</v>
      </c>
      <c r="T141" s="94">
        <f t="shared" si="8"/>
        <v>0</v>
      </c>
      <c r="U141" s="110">
        <f>SUMIF('1. Estimation Equipe +VHL '!$I$6:$I$738,H141,'1. Estimation Equipe +VHL '!$AY$6:$AY$738)</f>
        <v>0</v>
      </c>
      <c r="V141" s="114">
        <f t="shared" si="9"/>
        <v>0</v>
      </c>
      <c r="W141" s="114"/>
      <c r="X141" s="111">
        <f t="shared" si="7"/>
        <v>0</v>
      </c>
    </row>
    <row r="142" spans="1:24" x14ac:dyDescent="0.25">
      <c r="A142" s="60" t="s">
        <v>2363</v>
      </c>
      <c r="B142" s="61" t="s">
        <v>594</v>
      </c>
      <c r="C142" s="62" t="s">
        <v>961</v>
      </c>
      <c r="D142" s="63" t="s">
        <v>962</v>
      </c>
      <c r="E142" s="64" t="s">
        <v>2357</v>
      </c>
      <c r="F142" s="65">
        <v>1</v>
      </c>
      <c r="G142" s="53" t="s">
        <v>594</v>
      </c>
      <c r="H142" s="54" t="s">
        <v>961</v>
      </c>
      <c r="I142" s="55" t="s">
        <v>962</v>
      </c>
      <c r="J142" s="91">
        <f>SUMIF('1. Estimation Equipe +VHL '!$I$6:$I$738,H142,'1. Estimation Equipe +VHL '!$AV$6:$AV$738)</f>
        <v>1</v>
      </c>
      <c r="K142" s="92">
        <f>SUMIF('1. Estimation Equipe +VHL '!$I$6:$I$738,H142,'1. Estimation Equipe +VHL '!$L$6:$L$738)</f>
        <v>391</v>
      </c>
      <c r="L142" s="91">
        <f>SUMIF('1. Estimation Equipe +VHL '!$I$6:$I$738,H142,'1. Estimation Equipe +VHL '!$AU$6:$AU$738)</f>
        <v>798498.07198793301</v>
      </c>
      <c r="M142" s="93"/>
      <c r="N142" s="93"/>
      <c r="O142" s="93">
        <v>0</v>
      </c>
      <c r="P142" s="93"/>
      <c r="Q142" s="93">
        <v>27645.27</v>
      </c>
      <c r="R142" s="93">
        <v>74513.56</v>
      </c>
      <c r="S142" s="93">
        <v>0</v>
      </c>
      <c r="T142" s="94">
        <f t="shared" si="8"/>
        <v>696339.24198793294</v>
      </c>
      <c r="U142" s="110">
        <f>SUMIF('1. Estimation Equipe +VHL '!$I$6:$I$738,H142,'1. Estimation Equipe +VHL '!$AY$6:$AY$738)</f>
        <v>798498.07198793301</v>
      </c>
      <c r="V142" s="114">
        <f t="shared" si="9"/>
        <v>4607.5450000000092</v>
      </c>
      <c r="W142" s="114"/>
      <c r="X142" s="111">
        <f t="shared" si="7"/>
        <v>719376.96698793303</v>
      </c>
    </row>
    <row r="143" spans="1:24" x14ac:dyDescent="0.25">
      <c r="A143" s="60" t="s">
        <v>2363</v>
      </c>
      <c r="B143" s="61" t="s">
        <v>594</v>
      </c>
      <c r="C143" s="62" t="s">
        <v>963</v>
      </c>
      <c r="D143" s="63" t="s">
        <v>964</v>
      </c>
      <c r="E143" s="64" t="s">
        <v>2358</v>
      </c>
      <c r="F143" s="65">
        <v>1</v>
      </c>
      <c r="G143" s="53" t="s">
        <v>594</v>
      </c>
      <c r="H143" s="54" t="s">
        <v>963</v>
      </c>
      <c r="I143" s="55" t="s">
        <v>964</v>
      </c>
      <c r="J143" s="91">
        <f>SUMIF('1. Estimation Equipe +VHL '!$I$6:$I$738,H143,'1. Estimation Equipe +VHL '!$AV$6:$AV$738)</f>
        <v>1</v>
      </c>
      <c r="K143" s="92">
        <f>SUMIF('1. Estimation Equipe +VHL '!$I$6:$I$738,H143,'1. Estimation Equipe +VHL '!$L$6:$L$738)</f>
        <v>9013</v>
      </c>
      <c r="L143" s="91">
        <f>SUMIF('1. Estimation Equipe +VHL '!$I$6:$I$738,H143,'1. Estimation Equipe +VHL '!$AU$6:$AU$738)</f>
        <v>8071298.0230054324</v>
      </c>
      <c r="M143" s="93"/>
      <c r="N143" s="93"/>
      <c r="O143" s="93">
        <v>0</v>
      </c>
      <c r="P143" s="93">
        <v>603883</v>
      </c>
      <c r="Q143" s="93">
        <v>1862865</v>
      </c>
      <c r="R143" s="93">
        <v>280971</v>
      </c>
      <c r="S143" s="93">
        <v>0</v>
      </c>
      <c r="T143" s="94">
        <f t="shared" si="8"/>
        <v>6531345.0230054334</v>
      </c>
      <c r="U143" s="110">
        <f>SUMIF('1. Estimation Equipe +VHL '!$I$6:$I$738,H143,'1. Estimation Equipe +VHL '!$AY$6:$AY$738)</f>
        <v>8071298.0230054324</v>
      </c>
      <c r="V143" s="114">
        <f t="shared" si="9"/>
        <v>310477.50000000058</v>
      </c>
      <c r="W143" s="114"/>
      <c r="X143" s="111">
        <f t="shared" si="7"/>
        <v>8083732.5230054324</v>
      </c>
    </row>
    <row r="144" spans="1:24" x14ac:dyDescent="0.25">
      <c r="A144" s="60" t="s">
        <v>2363</v>
      </c>
      <c r="B144" s="61" t="s">
        <v>594</v>
      </c>
      <c r="C144" s="62" t="s">
        <v>965</v>
      </c>
      <c r="D144" s="63" t="s">
        <v>966</v>
      </c>
      <c r="E144" s="64" t="s">
        <v>2355</v>
      </c>
      <c r="F144" s="65">
        <v>1</v>
      </c>
      <c r="G144" s="53" t="s">
        <v>594</v>
      </c>
      <c r="H144" s="54" t="s">
        <v>965</v>
      </c>
      <c r="I144" s="55" t="s">
        <v>966</v>
      </c>
      <c r="J144" s="91">
        <f>SUMIF('1. Estimation Equipe +VHL '!$I$6:$I$738,H144,'1. Estimation Equipe +VHL '!$AV$6:$AV$738)</f>
        <v>1</v>
      </c>
      <c r="K144" s="92">
        <f>SUMIF('1. Estimation Equipe +VHL '!$I$6:$I$738,H144,'1. Estimation Equipe +VHL '!$L$6:$L$738)</f>
        <v>736</v>
      </c>
      <c r="L144" s="91">
        <f>SUMIF('1. Estimation Equipe +VHL '!$I$6:$I$738,H144,'1. Estimation Equipe +VHL '!$AU$6:$AU$738)</f>
        <v>1042735.7910318724</v>
      </c>
      <c r="M144" s="93"/>
      <c r="N144" s="93"/>
      <c r="O144" s="93">
        <v>0</v>
      </c>
      <c r="P144" s="93"/>
      <c r="Q144" s="93">
        <v>0</v>
      </c>
      <c r="R144" s="93">
        <v>104156.87</v>
      </c>
      <c r="S144" s="93">
        <v>0</v>
      </c>
      <c r="T144" s="94">
        <f t="shared" si="8"/>
        <v>938578.92103187239</v>
      </c>
      <c r="U144" s="110">
        <f>SUMIF('1. Estimation Equipe +VHL '!$I$6:$I$738,H144,'1. Estimation Equipe +VHL '!$AY$6:$AY$738)</f>
        <v>1042735.7910318724</v>
      </c>
      <c r="V144" s="114">
        <f t="shared" si="9"/>
        <v>0</v>
      </c>
      <c r="W144" s="114"/>
      <c r="X144" s="111">
        <f t="shared" si="7"/>
        <v>938578.92103187239</v>
      </c>
    </row>
    <row r="145" spans="1:24" x14ac:dyDescent="0.25">
      <c r="A145" s="60" t="s">
        <v>2363</v>
      </c>
      <c r="B145" s="61" t="s">
        <v>594</v>
      </c>
      <c r="C145" s="62" t="s">
        <v>967</v>
      </c>
      <c r="D145" s="63" t="s">
        <v>968</v>
      </c>
      <c r="E145" s="64" t="s">
        <v>2355</v>
      </c>
      <c r="F145" s="65">
        <v>1</v>
      </c>
      <c r="G145" s="53" t="s">
        <v>594</v>
      </c>
      <c r="H145" s="54" t="s">
        <v>967</v>
      </c>
      <c r="I145" s="55" t="s">
        <v>968</v>
      </c>
      <c r="J145" s="91">
        <f>SUMIF('1. Estimation Equipe +VHL '!$I$6:$I$738,H145,'1. Estimation Equipe +VHL '!$AV$6:$AV$738)</f>
        <v>1</v>
      </c>
      <c r="K145" s="92">
        <f>SUMIF('1. Estimation Equipe +VHL '!$I$6:$I$738,H145,'1. Estimation Equipe +VHL '!$L$6:$L$738)</f>
        <v>485</v>
      </c>
      <c r="L145" s="91">
        <f>SUMIF('1. Estimation Equipe +VHL '!$I$6:$I$738,H145,'1. Estimation Equipe +VHL '!$AU$6:$AU$738)</f>
        <v>843844.30985086598</v>
      </c>
      <c r="M145" s="93"/>
      <c r="N145" s="93"/>
      <c r="O145" s="93">
        <v>0</v>
      </c>
      <c r="P145" s="93"/>
      <c r="Q145" s="93">
        <v>0</v>
      </c>
      <c r="R145" s="93">
        <v>60415</v>
      </c>
      <c r="S145" s="93">
        <v>0</v>
      </c>
      <c r="T145" s="94">
        <f t="shared" si="8"/>
        <v>783429.30985086598</v>
      </c>
      <c r="U145" s="110">
        <f>SUMIF('1. Estimation Equipe +VHL '!$I$6:$I$738,H145,'1. Estimation Equipe +VHL '!$AY$6:$AY$738)</f>
        <v>843844.30985086598</v>
      </c>
      <c r="V145" s="114">
        <f t="shared" si="9"/>
        <v>0</v>
      </c>
      <c r="W145" s="114"/>
      <c r="X145" s="111">
        <f t="shared" si="7"/>
        <v>783429.30985086598</v>
      </c>
    </row>
    <row r="146" spans="1:24" x14ac:dyDescent="0.25">
      <c r="A146" s="60" t="s">
        <v>2363</v>
      </c>
      <c r="B146" s="61" t="s">
        <v>594</v>
      </c>
      <c r="C146" s="62" t="s">
        <v>969</v>
      </c>
      <c r="D146" s="63" t="s">
        <v>970</v>
      </c>
      <c r="E146" s="64" t="s">
        <v>2355</v>
      </c>
      <c r="F146" s="65">
        <v>1</v>
      </c>
      <c r="G146" s="53" t="s">
        <v>594</v>
      </c>
      <c r="H146" s="54" t="s">
        <v>969</v>
      </c>
      <c r="I146" s="55" t="s">
        <v>970</v>
      </c>
      <c r="J146" s="91">
        <f>SUMIF('1. Estimation Equipe +VHL '!$I$6:$I$738,H146,'1. Estimation Equipe +VHL '!$AV$6:$AV$738)</f>
        <v>2</v>
      </c>
      <c r="K146" s="92">
        <f>SUMIF('1. Estimation Equipe +VHL '!$I$6:$I$738,H146,'1. Estimation Equipe +VHL '!$L$6:$L$738)</f>
        <v>1481</v>
      </c>
      <c r="L146" s="91">
        <f>SUMIF('1. Estimation Equipe +VHL '!$I$6:$I$738,H146,'1. Estimation Equipe +VHL '!$AU$6:$AU$738)</f>
        <v>2324338.3735995125</v>
      </c>
      <c r="M146" s="93"/>
      <c r="N146" s="93"/>
      <c r="O146" s="93">
        <v>0</v>
      </c>
      <c r="P146" s="93"/>
      <c r="Q146" s="93">
        <v>0</v>
      </c>
      <c r="R146" s="93">
        <v>90762</v>
      </c>
      <c r="S146" s="93">
        <v>0</v>
      </c>
      <c r="T146" s="94">
        <f t="shared" si="8"/>
        <v>2233576.3735995125</v>
      </c>
      <c r="U146" s="110">
        <f>SUMIF('1. Estimation Equipe +VHL '!$I$6:$I$738,H146,'1. Estimation Equipe +VHL '!$AY$6:$AY$738)</f>
        <v>2324338.3735995125</v>
      </c>
      <c r="V146" s="114">
        <f t="shared" si="9"/>
        <v>0</v>
      </c>
      <c r="W146" s="114"/>
      <c r="X146" s="111">
        <f t="shared" si="7"/>
        <v>2233576.3735995125</v>
      </c>
    </row>
    <row r="147" spans="1:24" x14ac:dyDescent="0.25">
      <c r="A147" s="60" t="s">
        <v>2363</v>
      </c>
      <c r="B147" s="61" t="s">
        <v>594</v>
      </c>
      <c r="C147" s="62" t="s">
        <v>971</v>
      </c>
      <c r="D147" s="63" t="s">
        <v>612</v>
      </c>
      <c r="E147" s="64" t="s">
        <v>2361</v>
      </c>
      <c r="F147" s="65">
        <v>1</v>
      </c>
      <c r="G147" s="53" t="s">
        <v>820</v>
      </c>
      <c r="H147" s="54" t="s">
        <v>971</v>
      </c>
      <c r="I147" s="55" t="s">
        <v>612</v>
      </c>
      <c r="J147" s="91">
        <f>SUMIF('1. Estimation Equipe +VHL '!$I$6:$I$738,H147,'1. Estimation Equipe +VHL '!$AV$6:$AV$738)</f>
        <v>0</v>
      </c>
      <c r="K147" s="92">
        <f>SUMIF('1. Estimation Equipe +VHL '!$I$6:$I$738,H147,'1. Estimation Equipe +VHL '!$L$6:$L$738)</f>
        <v>0</v>
      </c>
      <c r="L147" s="91">
        <f>SUMIF('1. Estimation Equipe +VHL '!$I$6:$I$738,H147,'1. Estimation Equipe +VHL '!$AU$6:$AU$738)</f>
        <v>0</v>
      </c>
      <c r="M147" s="93"/>
      <c r="N147" s="93"/>
      <c r="O147" s="93">
        <v>0</v>
      </c>
      <c r="P147" s="93"/>
      <c r="Q147" s="93">
        <v>0</v>
      </c>
      <c r="R147" s="93">
        <v>0</v>
      </c>
      <c r="S147" s="93">
        <v>0</v>
      </c>
      <c r="T147" s="94">
        <f t="shared" si="8"/>
        <v>0</v>
      </c>
      <c r="U147" s="110">
        <f>SUMIF('1. Estimation Equipe +VHL '!$I$6:$I$738,H147,'1. Estimation Equipe +VHL '!$AY$6:$AY$738)</f>
        <v>0</v>
      </c>
      <c r="V147" s="114">
        <f t="shared" si="9"/>
        <v>0</v>
      </c>
      <c r="W147" s="114"/>
      <c r="X147" s="111">
        <f t="shared" si="7"/>
        <v>0</v>
      </c>
    </row>
    <row r="148" spans="1:24" x14ac:dyDescent="0.25">
      <c r="A148" s="60" t="s">
        <v>2360</v>
      </c>
      <c r="B148" s="61" t="s">
        <v>588</v>
      </c>
      <c r="C148" s="62" t="s">
        <v>972</v>
      </c>
      <c r="D148" s="63" t="s">
        <v>973</v>
      </c>
      <c r="E148" s="64" t="s">
        <v>2355</v>
      </c>
      <c r="F148" s="65">
        <v>1</v>
      </c>
      <c r="G148" s="53" t="s">
        <v>588</v>
      </c>
      <c r="H148" s="54" t="s">
        <v>972</v>
      </c>
      <c r="I148" s="55" t="s">
        <v>973</v>
      </c>
      <c r="J148" s="91">
        <f>SUMIF('1. Estimation Equipe +VHL '!$I$6:$I$738,H148,'1. Estimation Equipe +VHL '!$AV$6:$AV$738)</f>
        <v>2</v>
      </c>
      <c r="K148" s="92">
        <f>SUMIF('1. Estimation Equipe +VHL '!$I$6:$I$738,H148,'1. Estimation Equipe +VHL '!$L$6:$L$738)</f>
        <v>2299</v>
      </c>
      <c r="L148" s="91">
        <f>SUMIF('1. Estimation Equipe +VHL '!$I$6:$I$738,H148,'1. Estimation Equipe +VHL '!$AU$6:$AU$738)</f>
        <v>2545796.5255916663</v>
      </c>
      <c r="M148" s="93"/>
      <c r="N148" s="93"/>
      <c r="O148" s="93">
        <v>0</v>
      </c>
      <c r="P148" s="93"/>
      <c r="Q148" s="93">
        <v>0</v>
      </c>
      <c r="R148" s="93">
        <v>226651.78999999998</v>
      </c>
      <c r="S148" s="93">
        <v>0</v>
      </c>
      <c r="T148" s="94">
        <f t="shared" si="8"/>
        <v>2319144.7355916663</v>
      </c>
      <c r="U148" s="110">
        <f>SUMIF('1. Estimation Equipe +VHL '!$I$6:$I$738,H148,'1. Estimation Equipe +VHL '!$AY$6:$AY$738)</f>
        <v>2545796.5255916663</v>
      </c>
      <c r="V148" s="114">
        <f t="shared" si="9"/>
        <v>0</v>
      </c>
      <c r="W148" s="114"/>
      <c r="X148" s="111">
        <f t="shared" si="7"/>
        <v>2319144.7355916663</v>
      </c>
    </row>
    <row r="149" spans="1:24" x14ac:dyDescent="0.25">
      <c r="A149" s="60" t="s">
        <v>2360</v>
      </c>
      <c r="B149" s="61" t="s">
        <v>588</v>
      </c>
      <c r="C149" s="62" t="s">
        <v>974</v>
      </c>
      <c r="D149" s="63" t="s">
        <v>662</v>
      </c>
      <c r="E149" s="64" t="s">
        <v>2355</v>
      </c>
      <c r="F149" s="65">
        <v>1</v>
      </c>
      <c r="G149" s="53" t="s">
        <v>588</v>
      </c>
      <c r="H149" s="54" t="s">
        <v>974</v>
      </c>
      <c r="I149" s="55" t="s">
        <v>662</v>
      </c>
      <c r="J149" s="91">
        <f>SUMIF('1. Estimation Equipe +VHL '!$I$6:$I$738,H149,'1. Estimation Equipe +VHL '!$AV$6:$AV$738)</f>
        <v>1</v>
      </c>
      <c r="K149" s="92">
        <f>SUMIF('1. Estimation Equipe +VHL '!$I$6:$I$738,H149,'1. Estimation Equipe +VHL '!$L$6:$L$738)</f>
        <v>2638</v>
      </c>
      <c r="L149" s="91">
        <f>SUMIF('1. Estimation Equipe +VHL '!$I$6:$I$738,H149,'1. Estimation Equipe +VHL '!$AU$6:$AU$738)</f>
        <v>2434554.0665518399</v>
      </c>
      <c r="M149" s="93"/>
      <c r="N149" s="93"/>
      <c r="O149" s="93">
        <v>0</v>
      </c>
      <c r="P149" s="93"/>
      <c r="Q149" s="93">
        <v>0</v>
      </c>
      <c r="R149" s="93">
        <v>190624.04</v>
      </c>
      <c r="S149" s="93">
        <v>0</v>
      </c>
      <c r="T149" s="94">
        <f t="shared" si="8"/>
        <v>2243930.0265518399</v>
      </c>
      <c r="U149" s="110">
        <f>SUMIF('1. Estimation Equipe +VHL '!$I$6:$I$738,H149,'1. Estimation Equipe +VHL '!$AY$6:$AY$738)</f>
        <v>2434554.0665518399</v>
      </c>
      <c r="V149" s="114">
        <f t="shared" si="9"/>
        <v>0</v>
      </c>
      <c r="W149" s="114"/>
      <c r="X149" s="111">
        <f t="shared" si="7"/>
        <v>2243930.0265518399</v>
      </c>
    </row>
    <row r="150" spans="1:24" x14ac:dyDescent="0.25">
      <c r="A150" s="60" t="s">
        <v>2360</v>
      </c>
      <c r="B150" s="61" t="s">
        <v>588</v>
      </c>
      <c r="C150" s="62" t="s">
        <v>975</v>
      </c>
      <c r="D150" s="63" t="s">
        <v>976</v>
      </c>
      <c r="E150" s="64" t="s">
        <v>2358</v>
      </c>
      <c r="F150" s="65">
        <v>1</v>
      </c>
      <c r="G150" s="53" t="s">
        <v>588</v>
      </c>
      <c r="H150" s="54" t="s">
        <v>975</v>
      </c>
      <c r="I150" s="55" t="s">
        <v>976</v>
      </c>
      <c r="J150" s="91">
        <f>SUMIF('1. Estimation Equipe +VHL '!$I$6:$I$738,H150,'1. Estimation Equipe +VHL '!$AV$6:$AV$738)</f>
        <v>3</v>
      </c>
      <c r="K150" s="92">
        <f>SUMIF('1. Estimation Equipe +VHL '!$I$6:$I$738,H150,'1. Estimation Equipe +VHL '!$L$6:$L$738)</f>
        <v>8399</v>
      </c>
      <c r="L150" s="91">
        <f>SUMIF('1. Estimation Equipe +VHL '!$I$6:$I$738,H150,'1. Estimation Equipe +VHL '!$AU$6:$AU$738)</f>
        <v>8378516.770356453</v>
      </c>
      <c r="M150" s="93"/>
      <c r="N150" s="93"/>
      <c r="O150" s="93">
        <v>0</v>
      </c>
      <c r="P150" s="93">
        <v>1641983</v>
      </c>
      <c r="Q150" s="93">
        <v>2185722.2000000002</v>
      </c>
      <c r="R150" s="93">
        <v>234926.75000000003</v>
      </c>
      <c r="S150" s="93">
        <v>0</v>
      </c>
      <c r="T150" s="94">
        <f t="shared" si="8"/>
        <v>7599850.8203564538</v>
      </c>
      <c r="U150" s="110">
        <f>SUMIF('1. Estimation Equipe +VHL '!$I$6:$I$738,H150,'1. Estimation Equipe +VHL '!$AY$6:$AY$738)</f>
        <v>8378516.770356453</v>
      </c>
      <c r="V150" s="114">
        <f t="shared" si="9"/>
        <v>364287.03333333408</v>
      </c>
      <c r="W150" s="114"/>
      <c r="X150" s="111">
        <f t="shared" si="7"/>
        <v>9421285.9870231207</v>
      </c>
    </row>
    <row r="151" spans="1:24" x14ac:dyDescent="0.25">
      <c r="A151" s="60" t="s">
        <v>2360</v>
      </c>
      <c r="B151" s="61" t="s">
        <v>588</v>
      </c>
      <c r="C151" s="62" t="s">
        <v>977</v>
      </c>
      <c r="D151" s="63" t="s">
        <v>663</v>
      </c>
      <c r="E151" s="64" t="s">
        <v>2357</v>
      </c>
      <c r="F151" s="65">
        <v>1</v>
      </c>
      <c r="G151" s="53" t="s">
        <v>588</v>
      </c>
      <c r="H151" s="54" t="s">
        <v>977</v>
      </c>
      <c r="I151" s="55" t="s">
        <v>663</v>
      </c>
      <c r="J151" s="91">
        <f>SUMIF('1. Estimation Equipe +VHL '!$I$6:$I$738,H151,'1. Estimation Equipe +VHL '!$AV$6:$AV$738)</f>
        <v>0</v>
      </c>
      <c r="K151" s="92">
        <f>SUMIF('1. Estimation Equipe +VHL '!$I$6:$I$738,H151,'1. Estimation Equipe +VHL '!$L$6:$L$738)</f>
        <v>0</v>
      </c>
      <c r="L151" s="91">
        <f>SUMIF('1. Estimation Equipe +VHL '!$I$6:$I$738,H151,'1. Estimation Equipe +VHL '!$AU$6:$AU$738)</f>
        <v>0</v>
      </c>
      <c r="M151" s="93"/>
      <c r="N151" s="93"/>
      <c r="O151" s="93">
        <v>0</v>
      </c>
      <c r="P151" s="93"/>
      <c r="Q151" s="93">
        <v>0</v>
      </c>
      <c r="R151" s="93">
        <v>0</v>
      </c>
      <c r="S151" s="93">
        <v>0</v>
      </c>
      <c r="T151" s="94">
        <f t="shared" si="8"/>
        <v>0</v>
      </c>
      <c r="U151" s="110">
        <f>SUMIF('1. Estimation Equipe +VHL '!$I$6:$I$738,H151,'1. Estimation Equipe +VHL '!$AY$6:$AY$738)</f>
        <v>0</v>
      </c>
      <c r="V151" s="114">
        <f t="shared" si="9"/>
        <v>0</v>
      </c>
      <c r="W151" s="114"/>
      <c r="X151" s="111">
        <f t="shared" si="7"/>
        <v>0</v>
      </c>
    </row>
    <row r="152" spans="1:24" x14ac:dyDescent="0.25">
      <c r="A152" s="60" t="s">
        <v>593</v>
      </c>
      <c r="B152" s="61" t="s">
        <v>593</v>
      </c>
      <c r="C152" s="62" t="s">
        <v>978</v>
      </c>
      <c r="D152" s="63" t="s">
        <v>979</v>
      </c>
      <c r="E152" s="64" t="s">
        <v>2355</v>
      </c>
      <c r="F152" s="65">
        <v>1</v>
      </c>
      <c r="G152" s="53" t="s">
        <v>593</v>
      </c>
      <c r="H152" s="54" t="s">
        <v>978</v>
      </c>
      <c r="I152" s="55" t="s">
        <v>979</v>
      </c>
      <c r="J152" s="91">
        <f>SUMIF('1. Estimation Equipe +VHL '!$I$6:$I$738,H152,'1. Estimation Equipe +VHL '!$AV$6:$AV$738)</f>
        <v>1</v>
      </c>
      <c r="K152" s="92">
        <f>SUMIF('1. Estimation Equipe +VHL '!$I$6:$I$738,H152,'1. Estimation Equipe +VHL '!$L$6:$L$738)</f>
        <v>844</v>
      </c>
      <c r="L152" s="91">
        <f>SUMIF('1. Estimation Equipe +VHL '!$I$6:$I$738,H152,'1. Estimation Equipe +VHL '!$AU$6:$AU$738)</f>
        <v>1074978.3390134736</v>
      </c>
      <c r="M152" s="93"/>
      <c r="N152" s="93"/>
      <c r="O152" s="93">
        <v>0</v>
      </c>
      <c r="P152" s="93"/>
      <c r="Q152" s="93">
        <v>0</v>
      </c>
      <c r="R152" s="93">
        <v>128010.67</v>
      </c>
      <c r="S152" s="93">
        <v>0</v>
      </c>
      <c r="T152" s="94">
        <f t="shared" si="8"/>
        <v>946967.66901347355</v>
      </c>
      <c r="U152" s="110">
        <f>SUMIF('1. Estimation Equipe +VHL '!$I$6:$I$738,H152,'1. Estimation Equipe +VHL '!$AY$6:$AY$738)</f>
        <v>1074978.3390134736</v>
      </c>
      <c r="V152" s="114">
        <f t="shared" si="9"/>
        <v>0</v>
      </c>
      <c r="W152" s="114"/>
      <c r="X152" s="111">
        <f t="shared" si="7"/>
        <v>946967.66901347355</v>
      </c>
    </row>
    <row r="153" spans="1:24" x14ac:dyDescent="0.25">
      <c r="A153" s="60" t="s">
        <v>593</v>
      </c>
      <c r="B153" s="61" t="s">
        <v>593</v>
      </c>
      <c r="C153" s="62" t="s">
        <v>980</v>
      </c>
      <c r="D153" s="63" t="s">
        <v>981</v>
      </c>
      <c r="E153" s="64" t="s">
        <v>2355</v>
      </c>
      <c r="F153" s="65">
        <v>1</v>
      </c>
      <c r="G153" s="53" t="s">
        <v>593</v>
      </c>
      <c r="H153" s="54" t="s">
        <v>980</v>
      </c>
      <c r="I153" s="55" t="s">
        <v>981</v>
      </c>
      <c r="J153" s="91">
        <f>SUMIF('1. Estimation Equipe +VHL '!$I$6:$I$738,H153,'1. Estimation Equipe +VHL '!$AV$6:$AV$738)</f>
        <v>1</v>
      </c>
      <c r="K153" s="92">
        <f>SUMIF('1. Estimation Equipe +VHL '!$I$6:$I$738,H153,'1. Estimation Equipe +VHL '!$L$6:$L$738)</f>
        <v>513</v>
      </c>
      <c r="L153" s="91">
        <f>SUMIF('1. Estimation Equipe +VHL '!$I$6:$I$738,H153,'1. Estimation Equipe +VHL '!$AU$6:$AU$738)</f>
        <v>932202.70669177477</v>
      </c>
      <c r="M153" s="93"/>
      <c r="N153" s="93"/>
      <c r="O153" s="93">
        <v>0</v>
      </c>
      <c r="P153" s="93"/>
      <c r="Q153" s="93">
        <v>0</v>
      </c>
      <c r="R153" s="93">
        <v>0</v>
      </c>
      <c r="S153" s="93">
        <v>0</v>
      </c>
      <c r="T153" s="94">
        <f t="shared" si="8"/>
        <v>932202.70669177477</v>
      </c>
      <c r="U153" s="110">
        <f>SUMIF('1. Estimation Equipe +VHL '!$I$6:$I$738,H153,'1. Estimation Equipe +VHL '!$AY$6:$AY$738)</f>
        <v>932202.70669177477</v>
      </c>
      <c r="V153" s="114">
        <f t="shared" si="9"/>
        <v>0</v>
      </c>
      <c r="W153" s="114"/>
      <c r="X153" s="111">
        <f t="shared" si="7"/>
        <v>932202.70669177477</v>
      </c>
    </row>
    <row r="154" spans="1:24" x14ac:dyDescent="0.25">
      <c r="A154" s="60" t="s">
        <v>593</v>
      </c>
      <c r="B154" s="61" t="s">
        <v>593</v>
      </c>
      <c r="C154" s="62" t="s">
        <v>982</v>
      </c>
      <c r="D154" s="63" t="s">
        <v>983</v>
      </c>
      <c r="E154" s="64" t="s">
        <v>2355</v>
      </c>
      <c r="F154" s="65">
        <v>1</v>
      </c>
      <c r="G154" s="53" t="s">
        <v>593</v>
      </c>
      <c r="H154" s="54" t="s">
        <v>982</v>
      </c>
      <c r="I154" s="55" t="s">
        <v>983</v>
      </c>
      <c r="J154" s="91">
        <f>SUMIF('1. Estimation Equipe +VHL '!$I$6:$I$738,H154,'1. Estimation Equipe +VHL '!$AV$6:$AV$738)</f>
        <v>1</v>
      </c>
      <c r="K154" s="92">
        <f>SUMIF('1. Estimation Equipe +VHL '!$I$6:$I$738,H154,'1. Estimation Equipe +VHL '!$L$6:$L$738)</f>
        <v>668</v>
      </c>
      <c r="L154" s="91">
        <f>SUMIF('1. Estimation Equipe +VHL '!$I$6:$I$738,H154,'1. Estimation Equipe +VHL '!$AU$6:$AU$738)</f>
        <v>1031935.4769497832</v>
      </c>
      <c r="M154" s="93"/>
      <c r="N154" s="93"/>
      <c r="O154" s="93">
        <v>0</v>
      </c>
      <c r="P154" s="93"/>
      <c r="Q154" s="93">
        <v>71.83</v>
      </c>
      <c r="R154" s="93">
        <v>6660.5</v>
      </c>
      <c r="S154" s="93">
        <v>0</v>
      </c>
      <c r="T154" s="94">
        <f t="shared" si="8"/>
        <v>1025203.1469497832</v>
      </c>
      <c r="U154" s="110">
        <f>SUMIF('1. Estimation Equipe +VHL '!$I$6:$I$738,H154,'1. Estimation Equipe +VHL '!$AY$6:$AY$738)</f>
        <v>1031935.4769497832</v>
      </c>
      <c r="V154" s="114">
        <f t="shared" si="9"/>
        <v>11.971666666666689</v>
      </c>
      <c r="W154" s="114"/>
      <c r="X154" s="111">
        <f t="shared" si="7"/>
        <v>1025263.0052831165</v>
      </c>
    </row>
    <row r="155" spans="1:24" x14ac:dyDescent="0.25">
      <c r="A155" s="60" t="s">
        <v>593</v>
      </c>
      <c r="B155" s="61" t="s">
        <v>593</v>
      </c>
      <c r="C155" s="62" t="s">
        <v>984</v>
      </c>
      <c r="D155" s="63" t="s">
        <v>985</v>
      </c>
      <c r="E155" s="64" t="s">
        <v>2355</v>
      </c>
      <c r="F155" s="65">
        <v>1</v>
      </c>
      <c r="G155" s="53" t="s">
        <v>593</v>
      </c>
      <c r="H155" s="54" t="s">
        <v>984</v>
      </c>
      <c r="I155" s="55" t="s">
        <v>985</v>
      </c>
      <c r="J155" s="91">
        <f>SUMIF('1. Estimation Equipe +VHL '!$I$6:$I$738,H155,'1. Estimation Equipe +VHL '!$AV$6:$AV$738)</f>
        <v>1</v>
      </c>
      <c r="K155" s="92">
        <f>SUMIF('1. Estimation Equipe +VHL '!$I$6:$I$738,H155,'1. Estimation Equipe +VHL '!$L$6:$L$738)</f>
        <v>407</v>
      </c>
      <c r="L155" s="91">
        <f>SUMIF('1. Estimation Equipe +VHL '!$I$6:$I$738,H155,'1. Estimation Equipe +VHL '!$AU$6:$AU$738)</f>
        <v>790927.73405119067</v>
      </c>
      <c r="M155" s="93"/>
      <c r="N155" s="93"/>
      <c r="O155" s="93">
        <v>0</v>
      </c>
      <c r="P155" s="93"/>
      <c r="Q155" s="93">
        <v>0</v>
      </c>
      <c r="R155" s="93">
        <v>35068</v>
      </c>
      <c r="S155" s="93">
        <v>0</v>
      </c>
      <c r="T155" s="94">
        <f t="shared" si="8"/>
        <v>755859.73405119067</v>
      </c>
      <c r="U155" s="110">
        <f>SUMIF('1. Estimation Equipe +VHL '!$I$6:$I$738,H155,'1. Estimation Equipe +VHL '!$AY$6:$AY$738)</f>
        <v>790927.73405119067</v>
      </c>
      <c r="V155" s="114">
        <f t="shared" si="9"/>
        <v>0</v>
      </c>
      <c r="W155" s="114"/>
      <c r="X155" s="111">
        <f t="shared" si="7"/>
        <v>755859.73405119067</v>
      </c>
    </row>
    <row r="156" spans="1:24" x14ac:dyDescent="0.25">
      <c r="A156" s="60" t="s">
        <v>593</v>
      </c>
      <c r="B156" s="61" t="s">
        <v>593</v>
      </c>
      <c r="C156" s="62" t="s">
        <v>986</v>
      </c>
      <c r="D156" s="63" t="s">
        <v>987</v>
      </c>
      <c r="E156" s="64" t="s">
        <v>2358</v>
      </c>
      <c r="F156" s="65">
        <v>1</v>
      </c>
      <c r="G156" s="53" t="s">
        <v>593</v>
      </c>
      <c r="H156" s="54" t="s">
        <v>986</v>
      </c>
      <c r="I156" s="55" t="s">
        <v>987</v>
      </c>
      <c r="J156" s="91">
        <f>SUMIF('1. Estimation Equipe +VHL '!$I$6:$I$738,H156,'1. Estimation Equipe +VHL '!$AV$6:$AV$738)</f>
        <v>1</v>
      </c>
      <c r="K156" s="92">
        <f>SUMIF('1. Estimation Equipe +VHL '!$I$6:$I$738,H156,'1. Estimation Equipe +VHL '!$L$6:$L$738)</f>
        <v>4348</v>
      </c>
      <c r="L156" s="91">
        <f>SUMIF('1. Estimation Equipe +VHL '!$I$6:$I$738,H156,'1. Estimation Equipe +VHL '!$AU$6:$AU$738)</f>
        <v>4182039.1713271653</v>
      </c>
      <c r="M156" s="93"/>
      <c r="N156" s="93"/>
      <c r="O156" s="93">
        <v>0</v>
      </c>
      <c r="P156" s="93"/>
      <c r="Q156" s="93">
        <v>441168</v>
      </c>
      <c r="R156" s="93">
        <v>365467.2</v>
      </c>
      <c r="S156" s="93">
        <v>0</v>
      </c>
      <c r="T156" s="94">
        <f t="shared" si="8"/>
        <v>3375403.9713271651</v>
      </c>
      <c r="U156" s="110">
        <f>SUMIF('1. Estimation Equipe +VHL '!$I$6:$I$738,H156,'1. Estimation Equipe +VHL '!$AY$6:$AY$738)</f>
        <v>4182039.1713271653</v>
      </c>
      <c r="V156" s="114">
        <f t="shared" si="9"/>
        <v>73528.000000000146</v>
      </c>
      <c r="W156" s="114"/>
      <c r="X156" s="111">
        <f t="shared" si="7"/>
        <v>3743043.9713271651</v>
      </c>
    </row>
    <row r="157" spans="1:24" x14ac:dyDescent="0.25">
      <c r="A157" s="60" t="s">
        <v>2364</v>
      </c>
      <c r="B157" s="61" t="s">
        <v>590</v>
      </c>
      <c r="C157" s="62" t="s">
        <v>988</v>
      </c>
      <c r="D157" s="63" t="s">
        <v>989</v>
      </c>
      <c r="E157" s="64" t="s">
        <v>2355</v>
      </c>
      <c r="F157" s="65">
        <v>1</v>
      </c>
      <c r="G157" s="53" t="s">
        <v>590</v>
      </c>
      <c r="H157" s="54" t="s">
        <v>988</v>
      </c>
      <c r="I157" s="55" t="s">
        <v>989</v>
      </c>
      <c r="J157" s="91">
        <f>SUMIF('1. Estimation Equipe +VHL '!$I$6:$I$738,H157,'1. Estimation Equipe +VHL '!$AV$6:$AV$738)</f>
        <v>1</v>
      </c>
      <c r="K157" s="92">
        <f>SUMIF('1. Estimation Equipe +VHL '!$I$6:$I$738,H157,'1. Estimation Equipe +VHL '!$L$6:$L$738)</f>
        <v>100</v>
      </c>
      <c r="L157" s="91">
        <f>SUMIF('1. Estimation Equipe +VHL '!$I$6:$I$738,H157,'1. Estimation Equipe +VHL '!$AU$6:$AU$738)</f>
        <v>1191017.3466371752</v>
      </c>
      <c r="M157" s="93"/>
      <c r="N157" s="93"/>
      <c r="O157" s="93">
        <v>0</v>
      </c>
      <c r="P157" s="93"/>
      <c r="Q157" s="93">
        <v>0</v>
      </c>
      <c r="R157" s="93">
        <v>0</v>
      </c>
      <c r="S157" s="93">
        <v>0</v>
      </c>
      <c r="T157" s="94">
        <f t="shared" si="8"/>
        <v>1191017.3466371752</v>
      </c>
      <c r="U157" s="110">
        <f>SUMIF('1. Estimation Equipe +VHL '!$I$6:$I$738,H157,'1. Estimation Equipe +VHL '!$AY$6:$AY$738)</f>
        <v>1191017.3466371752</v>
      </c>
      <c r="V157" s="114">
        <f t="shared" si="9"/>
        <v>0</v>
      </c>
      <c r="W157" s="114"/>
      <c r="X157" s="111">
        <f t="shared" si="7"/>
        <v>1191017.3466371752</v>
      </c>
    </row>
    <row r="158" spans="1:24" x14ac:dyDescent="0.25">
      <c r="A158" s="60" t="s">
        <v>2364</v>
      </c>
      <c r="B158" s="61" t="s">
        <v>590</v>
      </c>
      <c r="C158" s="62" t="s">
        <v>990</v>
      </c>
      <c r="D158" s="63" t="s">
        <v>991</v>
      </c>
      <c r="E158" s="64" t="s">
        <v>2355</v>
      </c>
      <c r="F158" s="65">
        <v>1</v>
      </c>
      <c r="G158" s="53" t="s">
        <v>590</v>
      </c>
      <c r="H158" s="54" t="s">
        <v>990</v>
      </c>
      <c r="I158" s="55" t="s">
        <v>991</v>
      </c>
      <c r="J158" s="91">
        <f>SUMIF('1. Estimation Equipe +VHL '!$I$6:$I$738,H158,'1. Estimation Equipe +VHL '!$AV$6:$AV$738)</f>
        <v>1</v>
      </c>
      <c r="K158" s="92">
        <f>SUMIF('1. Estimation Equipe +VHL '!$I$6:$I$738,H158,'1. Estimation Equipe +VHL '!$L$6:$L$738)</f>
        <v>3113</v>
      </c>
      <c r="L158" s="91">
        <f>SUMIF('1. Estimation Equipe +VHL '!$I$6:$I$738,H158,'1. Estimation Equipe +VHL '!$AU$6:$AU$738)</f>
        <v>2700709.5159851192</v>
      </c>
      <c r="M158" s="93"/>
      <c r="N158" s="93"/>
      <c r="O158" s="93">
        <v>0</v>
      </c>
      <c r="P158" s="93">
        <v>1397623</v>
      </c>
      <c r="Q158" s="93">
        <v>179116</v>
      </c>
      <c r="R158" s="93">
        <v>351589</v>
      </c>
      <c r="S158" s="93">
        <v>0</v>
      </c>
      <c r="T158" s="94">
        <f t="shared" si="8"/>
        <v>3567627.5159851192</v>
      </c>
      <c r="U158" s="110">
        <f>SUMIF('1. Estimation Equipe +VHL '!$I$6:$I$738,H158,'1. Estimation Equipe +VHL '!$AY$6:$AY$738)</f>
        <v>2700709.5159851192</v>
      </c>
      <c r="V158" s="114">
        <f t="shared" si="9"/>
        <v>29852.666666666726</v>
      </c>
      <c r="W158" s="114"/>
      <c r="X158" s="111">
        <f t="shared" si="7"/>
        <v>3716890.8493184526</v>
      </c>
    </row>
    <row r="159" spans="1:24" x14ac:dyDescent="0.25">
      <c r="A159" s="60" t="s">
        <v>2364</v>
      </c>
      <c r="B159" s="61" t="s">
        <v>590</v>
      </c>
      <c r="C159" s="62" t="s">
        <v>992</v>
      </c>
      <c r="D159" s="63" t="s">
        <v>993</v>
      </c>
      <c r="E159" s="64" t="s">
        <v>2355</v>
      </c>
      <c r="F159" s="65">
        <v>1</v>
      </c>
      <c r="G159" s="53" t="s">
        <v>590</v>
      </c>
      <c r="H159" s="54" t="s">
        <v>992</v>
      </c>
      <c r="I159" s="55" t="s">
        <v>993</v>
      </c>
      <c r="J159" s="91">
        <f>SUMIF('1. Estimation Equipe +VHL '!$I$6:$I$738,H159,'1. Estimation Equipe +VHL '!$AV$6:$AV$738)</f>
        <v>1</v>
      </c>
      <c r="K159" s="92">
        <f>SUMIF('1. Estimation Equipe +VHL '!$I$6:$I$738,H159,'1. Estimation Equipe +VHL '!$L$6:$L$738)</f>
        <v>120</v>
      </c>
      <c r="L159" s="91">
        <f>SUMIF('1. Estimation Equipe +VHL '!$I$6:$I$738,H159,'1. Estimation Equipe +VHL '!$AU$6:$AU$738)</f>
        <v>1188949.4111842534</v>
      </c>
      <c r="M159" s="93"/>
      <c r="N159" s="93"/>
      <c r="O159" s="93">
        <v>0</v>
      </c>
      <c r="P159" s="93"/>
      <c r="Q159" s="93">
        <v>0</v>
      </c>
      <c r="R159" s="93">
        <v>0</v>
      </c>
      <c r="S159" s="93">
        <v>200000</v>
      </c>
      <c r="T159" s="94">
        <f t="shared" si="8"/>
        <v>988949.4111842534</v>
      </c>
      <c r="U159" s="110">
        <f>SUMIF('1. Estimation Equipe +VHL '!$I$6:$I$738,H159,'1. Estimation Equipe +VHL '!$AY$6:$AY$738)</f>
        <v>1188949.4111842534</v>
      </c>
      <c r="V159" s="114">
        <f t="shared" si="9"/>
        <v>0</v>
      </c>
      <c r="W159" s="114"/>
      <c r="X159" s="111">
        <f t="shared" si="7"/>
        <v>988949.4111842534</v>
      </c>
    </row>
    <row r="160" spans="1:24" x14ac:dyDescent="0.25">
      <c r="A160" s="60" t="s">
        <v>2364</v>
      </c>
      <c r="B160" s="61" t="s">
        <v>590</v>
      </c>
      <c r="C160" s="62" t="s">
        <v>994</v>
      </c>
      <c r="D160" s="63" t="s">
        <v>995</v>
      </c>
      <c r="E160" s="64" t="s">
        <v>2358</v>
      </c>
      <c r="F160" s="65">
        <v>1</v>
      </c>
      <c r="G160" s="53" t="s">
        <v>590</v>
      </c>
      <c r="H160" s="54" t="s">
        <v>994</v>
      </c>
      <c r="I160" s="55" t="s">
        <v>995</v>
      </c>
      <c r="J160" s="91">
        <f>SUMIF('1. Estimation Equipe +VHL '!$I$6:$I$738,H160,'1. Estimation Equipe +VHL '!$AV$6:$AV$738)</f>
        <v>3</v>
      </c>
      <c r="K160" s="92">
        <f>SUMIF('1. Estimation Equipe +VHL '!$I$6:$I$738,H160,'1. Estimation Equipe +VHL '!$L$6:$L$738)</f>
        <v>4773</v>
      </c>
      <c r="L160" s="91">
        <f>SUMIF('1. Estimation Equipe +VHL '!$I$6:$I$738,H160,'1. Estimation Equipe +VHL '!$AU$6:$AU$738)</f>
        <v>4911740.5939622289</v>
      </c>
      <c r="M160" s="93"/>
      <c r="N160" s="93"/>
      <c r="O160" s="93">
        <v>0</v>
      </c>
      <c r="P160" s="93">
        <v>1890543</v>
      </c>
      <c r="Q160" s="93">
        <v>0</v>
      </c>
      <c r="R160" s="93">
        <v>1945009</v>
      </c>
      <c r="S160" s="93">
        <v>0</v>
      </c>
      <c r="T160" s="94">
        <f t="shared" si="8"/>
        <v>4857274.5939622289</v>
      </c>
      <c r="U160" s="110">
        <f>SUMIF('1. Estimation Equipe +VHL '!$I$6:$I$738,H160,'1. Estimation Equipe +VHL '!$AY$6:$AY$738)</f>
        <v>4911740.5939622289</v>
      </c>
      <c r="V160" s="114">
        <f t="shared" si="9"/>
        <v>0</v>
      </c>
      <c r="W160" s="114"/>
      <c r="X160" s="111">
        <f t="shared" si="7"/>
        <v>4857274.5939622289</v>
      </c>
    </row>
    <row r="161" spans="1:24" x14ac:dyDescent="0.25">
      <c r="A161" s="60" t="s">
        <v>2364</v>
      </c>
      <c r="B161" s="61" t="s">
        <v>590</v>
      </c>
      <c r="C161" s="62" t="s">
        <v>996</v>
      </c>
      <c r="D161" s="63" t="s">
        <v>997</v>
      </c>
      <c r="E161" s="64" t="s">
        <v>2355</v>
      </c>
      <c r="F161" s="65">
        <v>1</v>
      </c>
      <c r="G161" s="53" t="s">
        <v>590</v>
      </c>
      <c r="H161" s="54" t="s">
        <v>996</v>
      </c>
      <c r="I161" s="55" t="s">
        <v>997</v>
      </c>
      <c r="J161" s="91">
        <f>SUMIF('1. Estimation Equipe +VHL '!$I$6:$I$738,H161,'1. Estimation Equipe +VHL '!$AV$6:$AV$738)</f>
        <v>1</v>
      </c>
      <c r="K161" s="92">
        <f>SUMIF('1. Estimation Equipe +VHL '!$I$6:$I$738,H161,'1. Estimation Equipe +VHL '!$L$6:$L$738)</f>
        <v>508</v>
      </c>
      <c r="L161" s="91">
        <f>SUMIF('1. Estimation Equipe +VHL '!$I$6:$I$738,H161,'1. Estimation Equipe +VHL '!$AU$6:$AU$738)</f>
        <v>849358.48114042205</v>
      </c>
      <c r="M161" s="93"/>
      <c r="N161" s="93"/>
      <c r="O161" s="93">
        <v>0</v>
      </c>
      <c r="P161" s="93"/>
      <c r="Q161" s="93">
        <v>0</v>
      </c>
      <c r="R161" s="93">
        <v>117620</v>
      </c>
      <c r="S161" s="93">
        <v>0</v>
      </c>
      <c r="T161" s="94">
        <f t="shared" si="8"/>
        <v>731738.48114042205</v>
      </c>
      <c r="U161" s="110">
        <f>SUMIF('1. Estimation Equipe +VHL '!$I$6:$I$738,H161,'1. Estimation Equipe +VHL '!$AY$6:$AY$738)</f>
        <v>849358.48114042205</v>
      </c>
      <c r="V161" s="114">
        <f t="shared" si="9"/>
        <v>0</v>
      </c>
      <c r="W161" s="114"/>
      <c r="X161" s="111">
        <f t="shared" si="7"/>
        <v>731738.48114042205</v>
      </c>
    </row>
    <row r="162" spans="1:24" x14ac:dyDescent="0.25">
      <c r="A162" s="60" t="s">
        <v>2364</v>
      </c>
      <c r="B162" s="61" t="s">
        <v>590</v>
      </c>
      <c r="C162" s="62" t="s">
        <v>998</v>
      </c>
      <c r="D162" s="63" t="s">
        <v>999</v>
      </c>
      <c r="E162" s="64" t="s">
        <v>2355</v>
      </c>
      <c r="F162" s="65">
        <v>1</v>
      </c>
      <c r="G162" s="53" t="s">
        <v>590</v>
      </c>
      <c r="H162" s="54" t="s">
        <v>998</v>
      </c>
      <c r="I162" s="55" t="s">
        <v>999</v>
      </c>
      <c r="J162" s="91">
        <f>SUMIF('1. Estimation Equipe +VHL '!$I$6:$I$738,H162,'1. Estimation Equipe +VHL '!$AV$6:$AV$738)</f>
        <v>1</v>
      </c>
      <c r="K162" s="92">
        <f>SUMIF('1. Estimation Equipe +VHL '!$I$6:$I$738,H162,'1. Estimation Equipe +VHL '!$L$6:$L$738)</f>
        <v>443</v>
      </c>
      <c r="L162" s="91">
        <f>SUMIF('1. Estimation Equipe +VHL '!$I$6:$I$738,H162,'1. Estimation Equipe +VHL '!$AU$6:$AU$738)</f>
        <v>874202.42215497838</v>
      </c>
      <c r="M162" s="93"/>
      <c r="N162" s="93"/>
      <c r="O162" s="93">
        <v>0</v>
      </c>
      <c r="P162" s="93"/>
      <c r="Q162" s="93">
        <v>0</v>
      </c>
      <c r="R162" s="93">
        <v>128237</v>
      </c>
      <c r="S162" s="93">
        <v>0</v>
      </c>
      <c r="T162" s="94">
        <f t="shared" si="8"/>
        <v>745965.42215497838</v>
      </c>
      <c r="U162" s="110">
        <f>SUMIF('1. Estimation Equipe +VHL '!$I$6:$I$738,H162,'1. Estimation Equipe +VHL '!$AY$6:$AY$738)</f>
        <v>874202.42215497838</v>
      </c>
      <c r="V162" s="114">
        <f t="shared" si="9"/>
        <v>0</v>
      </c>
      <c r="W162" s="114"/>
      <c r="X162" s="111">
        <f t="shared" si="7"/>
        <v>745965.42215497838</v>
      </c>
    </row>
    <row r="163" spans="1:24" x14ac:dyDescent="0.25">
      <c r="A163" s="60" t="s">
        <v>2364</v>
      </c>
      <c r="B163" s="61" t="s">
        <v>590</v>
      </c>
      <c r="C163" s="62" t="s">
        <v>1000</v>
      </c>
      <c r="D163" s="63" t="s">
        <v>1001</v>
      </c>
      <c r="E163" s="64" t="s">
        <v>2355</v>
      </c>
      <c r="F163" s="65">
        <v>1</v>
      </c>
      <c r="G163" s="53" t="s">
        <v>590</v>
      </c>
      <c r="H163" s="54" t="s">
        <v>1000</v>
      </c>
      <c r="I163" s="55" t="s">
        <v>1001</v>
      </c>
      <c r="J163" s="91">
        <f>SUMIF('1. Estimation Equipe +VHL '!$I$6:$I$738,H163,'1. Estimation Equipe +VHL '!$AV$6:$AV$738)</f>
        <v>1</v>
      </c>
      <c r="K163" s="92">
        <f>SUMIF('1. Estimation Equipe +VHL '!$I$6:$I$738,H163,'1. Estimation Equipe +VHL '!$L$6:$L$738)</f>
        <v>278</v>
      </c>
      <c r="L163" s="91">
        <f>SUMIF('1. Estimation Equipe +VHL '!$I$6:$I$738,H163,'1. Estimation Equipe +VHL '!$AU$6:$AU$738)</f>
        <v>928987.90126033558</v>
      </c>
      <c r="M163" s="93"/>
      <c r="N163" s="93"/>
      <c r="O163" s="93">
        <v>0</v>
      </c>
      <c r="P163" s="93"/>
      <c r="Q163" s="93">
        <v>0</v>
      </c>
      <c r="R163" s="93">
        <v>5299</v>
      </c>
      <c r="S163" s="93">
        <v>0</v>
      </c>
      <c r="T163" s="94">
        <f t="shared" si="8"/>
        <v>923688.90126033558</v>
      </c>
      <c r="U163" s="110">
        <f>SUMIF('1. Estimation Equipe +VHL '!$I$6:$I$738,H163,'1. Estimation Equipe +VHL '!$AY$6:$AY$738)</f>
        <v>928987.90126033558</v>
      </c>
      <c r="V163" s="114">
        <f t="shared" si="9"/>
        <v>0</v>
      </c>
      <c r="W163" s="114"/>
      <c r="X163" s="111">
        <f t="shared" si="7"/>
        <v>923688.90126033558</v>
      </c>
    </row>
    <row r="164" spans="1:24" x14ac:dyDescent="0.25">
      <c r="A164" s="60" t="s">
        <v>2354</v>
      </c>
      <c r="B164" s="61" t="s">
        <v>726</v>
      </c>
      <c r="C164" s="62" t="s">
        <v>1002</v>
      </c>
      <c r="D164" s="63" t="s">
        <v>1003</v>
      </c>
      <c r="E164" s="64" t="s">
        <v>2357</v>
      </c>
      <c r="F164" s="65">
        <v>1</v>
      </c>
      <c r="G164" s="53" t="s">
        <v>726</v>
      </c>
      <c r="H164" s="54" t="s">
        <v>1002</v>
      </c>
      <c r="I164" s="55" t="s">
        <v>1003</v>
      </c>
      <c r="J164" s="91">
        <f>SUMIF('1. Estimation Equipe +VHL '!$I$6:$I$738,H164,'1. Estimation Equipe +VHL '!$AV$6:$AV$738)</f>
        <v>0</v>
      </c>
      <c r="K164" s="92">
        <f>SUMIF('1. Estimation Equipe +VHL '!$I$6:$I$738,H164,'1. Estimation Equipe +VHL '!$L$6:$L$738)</f>
        <v>0</v>
      </c>
      <c r="L164" s="91">
        <f>SUMIF('1. Estimation Equipe +VHL '!$I$6:$I$738,H164,'1. Estimation Equipe +VHL '!$AU$6:$AU$738)</f>
        <v>0</v>
      </c>
      <c r="M164" s="93"/>
      <c r="N164" s="93"/>
      <c r="O164" s="93">
        <v>0</v>
      </c>
      <c r="P164" s="93"/>
      <c r="Q164" s="93">
        <v>0</v>
      </c>
      <c r="R164" s="93">
        <v>0</v>
      </c>
      <c r="S164" s="93">
        <v>0</v>
      </c>
      <c r="T164" s="94">
        <f t="shared" si="8"/>
        <v>0</v>
      </c>
      <c r="U164" s="110">
        <f>SUMIF('1. Estimation Equipe +VHL '!$I$6:$I$738,H164,'1. Estimation Equipe +VHL '!$AY$6:$AY$738)</f>
        <v>0</v>
      </c>
      <c r="V164" s="114">
        <f t="shared" si="9"/>
        <v>0</v>
      </c>
      <c r="W164" s="114"/>
      <c r="X164" s="111">
        <f t="shared" si="7"/>
        <v>0</v>
      </c>
    </row>
    <row r="165" spans="1:24" x14ac:dyDescent="0.25">
      <c r="A165" s="60" t="s">
        <v>2354</v>
      </c>
      <c r="B165" s="61" t="s">
        <v>726</v>
      </c>
      <c r="C165" s="62" t="s">
        <v>1004</v>
      </c>
      <c r="D165" s="63" t="s">
        <v>1005</v>
      </c>
      <c r="E165" s="64" t="s">
        <v>2355</v>
      </c>
      <c r="F165" s="65">
        <v>1</v>
      </c>
      <c r="G165" s="53" t="s">
        <v>726</v>
      </c>
      <c r="H165" s="54" t="s">
        <v>1004</v>
      </c>
      <c r="I165" s="55" t="s">
        <v>1005</v>
      </c>
      <c r="J165" s="91">
        <f>SUMIF('1. Estimation Equipe +VHL '!$I$6:$I$738,H165,'1. Estimation Equipe +VHL '!$AV$6:$AV$738)</f>
        <v>0</v>
      </c>
      <c r="K165" s="92">
        <f>SUMIF('1. Estimation Equipe +VHL '!$I$6:$I$738,H165,'1. Estimation Equipe +VHL '!$L$6:$L$738)</f>
        <v>0</v>
      </c>
      <c r="L165" s="91">
        <f>SUMIF('1. Estimation Equipe +VHL '!$I$6:$I$738,H165,'1. Estimation Equipe +VHL '!$AU$6:$AU$738)</f>
        <v>0</v>
      </c>
      <c r="M165" s="93"/>
      <c r="N165" s="93"/>
      <c r="O165" s="93">
        <v>0</v>
      </c>
      <c r="P165" s="93"/>
      <c r="Q165" s="93">
        <v>0</v>
      </c>
      <c r="R165" s="93">
        <v>0</v>
      </c>
      <c r="S165" s="93">
        <v>0</v>
      </c>
      <c r="T165" s="94">
        <f t="shared" si="8"/>
        <v>0</v>
      </c>
      <c r="U165" s="110">
        <f>SUMIF('1. Estimation Equipe +VHL '!$I$6:$I$738,H165,'1. Estimation Equipe +VHL '!$AY$6:$AY$738)</f>
        <v>0</v>
      </c>
      <c r="V165" s="114">
        <f t="shared" si="9"/>
        <v>0</v>
      </c>
      <c r="W165" s="114"/>
      <c r="X165" s="111">
        <f t="shared" si="7"/>
        <v>0</v>
      </c>
    </row>
    <row r="166" spans="1:24" x14ac:dyDescent="0.25">
      <c r="A166" s="60" t="s">
        <v>2354</v>
      </c>
      <c r="B166" s="61" t="s">
        <v>726</v>
      </c>
      <c r="C166" s="62" t="s">
        <v>1006</v>
      </c>
      <c r="D166" s="63" t="s">
        <v>1007</v>
      </c>
      <c r="E166" s="64" t="s">
        <v>2355</v>
      </c>
      <c r="F166" s="65">
        <v>1</v>
      </c>
      <c r="G166" s="53" t="s">
        <v>726</v>
      </c>
      <c r="H166" s="54" t="s">
        <v>1006</v>
      </c>
      <c r="I166" s="55" t="s">
        <v>1007</v>
      </c>
      <c r="J166" s="91">
        <f>SUMIF('1. Estimation Equipe +VHL '!$I$6:$I$738,H166,'1. Estimation Equipe +VHL '!$AV$6:$AV$738)</f>
        <v>1</v>
      </c>
      <c r="K166" s="92">
        <f>SUMIF('1. Estimation Equipe +VHL '!$I$6:$I$738,H166,'1. Estimation Equipe +VHL '!$L$6:$L$738)</f>
        <v>1751</v>
      </c>
      <c r="L166" s="91">
        <f>SUMIF('1. Estimation Equipe +VHL '!$I$6:$I$738,H166,'1. Estimation Equipe +VHL '!$AU$6:$AU$738)</f>
        <v>1803950.15646066</v>
      </c>
      <c r="M166" s="93"/>
      <c r="N166" s="93"/>
      <c r="O166" s="93">
        <v>0</v>
      </c>
      <c r="P166" s="93"/>
      <c r="Q166" s="93">
        <v>0</v>
      </c>
      <c r="R166" s="93">
        <v>512098.98</v>
      </c>
      <c r="S166" s="93">
        <v>0</v>
      </c>
      <c r="T166" s="94">
        <f t="shared" si="8"/>
        <v>1291851.1764606601</v>
      </c>
      <c r="U166" s="110">
        <f>SUMIF('1. Estimation Equipe +VHL '!$I$6:$I$738,H166,'1. Estimation Equipe +VHL '!$AY$6:$AY$738)</f>
        <v>1803950.15646066</v>
      </c>
      <c r="V166" s="114">
        <f t="shared" si="9"/>
        <v>0</v>
      </c>
      <c r="W166" s="114"/>
      <c r="X166" s="111">
        <f t="shared" si="7"/>
        <v>1291851.1764606601</v>
      </c>
    </row>
    <row r="167" spans="1:24" x14ac:dyDescent="0.25">
      <c r="A167" s="60" t="s">
        <v>2354</v>
      </c>
      <c r="B167" s="61" t="s">
        <v>726</v>
      </c>
      <c r="C167" s="62" t="s">
        <v>1008</v>
      </c>
      <c r="D167" s="63" t="s">
        <v>1009</v>
      </c>
      <c r="E167" s="64" t="s">
        <v>2355</v>
      </c>
      <c r="F167" s="65">
        <v>1</v>
      </c>
      <c r="G167" s="53" t="s">
        <v>726</v>
      </c>
      <c r="H167" s="54" t="s">
        <v>1008</v>
      </c>
      <c r="I167" s="55" t="s">
        <v>1009</v>
      </c>
      <c r="J167" s="91">
        <f>SUMIF('1. Estimation Equipe +VHL '!$I$6:$I$738,H167,'1. Estimation Equipe +VHL '!$AV$6:$AV$738)</f>
        <v>0</v>
      </c>
      <c r="K167" s="92">
        <f>SUMIF('1. Estimation Equipe +VHL '!$I$6:$I$738,H167,'1. Estimation Equipe +VHL '!$L$6:$L$738)</f>
        <v>0</v>
      </c>
      <c r="L167" s="91">
        <f>SUMIF('1. Estimation Equipe +VHL '!$I$6:$I$738,H167,'1. Estimation Equipe +VHL '!$AU$6:$AU$738)</f>
        <v>0</v>
      </c>
      <c r="M167" s="93"/>
      <c r="N167" s="93"/>
      <c r="O167" s="93">
        <v>0</v>
      </c>
      <c r="P167" s="93"/>
      <c r="Q167" s="93">
        <v>0</v>
      </c>
      <c r="R167" s="93">
        <v>0</v>
      </c>
      <c r="S167" s="93">
        <v>0</v>
      </c>
      <c r="T167" s="94">
        <f t="shared" si="8"/>
        <v>0</v>
      </c>
      <c r="U167" s="110">
        <f>SUMIF('1. Estimation Equipe +VHL '!$I$6:$I$738,H167,'1. Estimation Equipe +VHL '!$AY$6:$AY$738)</f>
        <v>0</v>
      </c>
      <c r="V167" s="114">
        <f t="shared" si="9"/>
        <v>0</v>
      </c>
      <c r="W167" s="114"/>
      <c r="X167" s="111">
        <f t="shared" si="7"/>
        <v>0</v>
      </c>
    </row>
    <row r="168" spans="1:24" x14ac:dyDescent="0.25">
      <c r="A168" s="60" t="s">
        <v>2354</v>
      </c>
      <c r="B168" s="61" t="s">
        <v>726</v>
      </c>
      <c r="C168" s="62" t="s">
        <v>1010</v>
      </c>
      <c r="D168" s="63" t="s">
        <v>1011</v>
      </c>
      <c r="E168" s="64" t="s">
        <v>2358</v>
      </c>
      <c r="F168" s="65">
        <v>1</v>
      </c>
      <c r="G168" s="53" t="s">
        <v>726</v>
      </c>
      <c r="H168" s="54" t="s">
        <v>1010</v>
      </c>
      <c r="I168" s="55" t="s">
        <v>1011</v>
      </c>
      <c r="J168" s="91">
        <f>SUMIF('1. Estimation Equipe +VHL '!$I$6:$I$738,H168,'1. Estimation Equipe +VHL '!$AV$6:$AV$738)</f>
        <v>3</v>
      </c>
      <c r="K168" s="92">
        <f>SUMIF('1. Estimation Equipe +VHL '!$I$6:$I$738,H168,'1. Estimation Equipe +VHL '!$L$6:$L$738)</f>
        <v>5965</v>
      </c>
      <c r="L168" s="91">
        <f>SUMIF('1. Estimation Equipe +VHL '!$I$6:$I$738,H168,'1. Estimation Equipe +VHL '!$AU$6:$AU$738)</f>
        <v>5536527.3189542005</v>
      </c>
      <c r="M168" s="93"/>
      <c r="N168" s="93"/>
      <c r="O168" s="93">
        <v>0</v>
      </c>
      <c r="P168" s="93">
        <v>1217783</v>
      </c>
      <c r="Q168" s="93">
        <v>0</v>
      </c>
      <c r="R168" s="93">
        <v>2424108.0499999998</v>
      </c>
      <c r="S168" s="93">
        <v>0</v>
      </c>
      <c r="T168" s="94">
        <f t="shared" si="8"/>
        <v>4330202.2689542007</v>
      </c>
      <c r="U168" s="110">
        <f>SUMIF('1. Estimation Equipe +VHL '!$I$6:$I$738,H168,'1. Estimation Equipe +VHL '!$AY$6:$AY$738)</f>
        <v>5536527.3189542005</v>
      </c>
      <c r="V168" s="114">
        <f t="shared" si="9"/>
        <v>0</v>
      </c>
      <c r="W168" s="114"/>
      <c r="X168" s="111">
        <f t="shared" si="7"/>
        <v>4330202.2689542007</v>
      </c>
    </row>
    <row r="169" spans="1:24" x14ac:dyDescent="0.25">
      <c r="A169" s="60" t="s">
        <v>2354</v>
      </c>
      <c r="B169" s="61" t="s">
        <v>726</v>
      </c>
      <c r="C169" s="62" t="s">
        <v>1012</v>
      </c>
      <c r="D169" s="63" t="s">
        <v>1013</v>
      </c>
      <c r="E169" s="64" t="s">
        <v>2355</v>
      </c>
      <c r="F169" s="65">
        <v>1</v>
      </c>
      <c r="G169" s="53" t="s">
        <v>726</v>
      </c>
      <c r="H169" s="54" t="s">
        <v>1012</v>
      </c>
      <c r="I169" s="55" t="s">
        <v>1013</v>
      </c>
      <c r="J169" s="91">
        <f>SUMIF('1. Estimation Equipe +VHL '!$I$6:$I$738,H169,'1. Estimation Equipe +VHL '!$AV$6:$AV$738)</f>
        <v>0</v>
      </c>
      <c r="K169" s="92">
        <f>SUMIF('1. Estimation Equipe +VHL '!$I$6:$I$738,H169,'1. Estimation Equipe +VHL '!$L$6:$L$738)</f>
        <v>0</v>
      </c>
      <c r="L169" s="91">
        <f>SUMIF('1. Estimation Equipe +VHL '!$I$6:$I$738,H169,'1. Estimation Equipe +VHL '!$AU$6:$AU$738)</f>
        <v>0</v>
      </c>
      <c r="M169" s="93"/>
      <c r="N169" s="93"/>
      <c r="O169" s="93">
        <v>0</v>
      </c>
      <c r="P169" s="93"/>
      <c r="Q169" s="93">
        <v>0</v>
      </c>
      <c r="R169" s="93">
        <v>0</v>
      </c>
      <c r="S169" s="93">
        <v>0</v>
      </c>
      <c r="T169" s="94">
        <f t="shared" si="8"/>
        <v>0</v>
      </c>
      <c r="U169" s="110">
        <f>SUMIF('1. Estimation Equipe +VHL '!$I$6:$I$738,H169,'1. Estimation Equipe +VHL '!$AY$6:$AY$738)</f>
        <v>0</v>
      </c>
      <c r="V169" s="114">
        <f t="shared" si="9"/>
        <v>0</v>
      </c>
      <c r="W169" s="114"/>
      <c r="X169" s="111">
        <f t="shared" si="7"/>
        <v>0</v>
      </c>
    </row>
    <row r="170" spans="1:24" x14ac:dyDescent="0.25">
      <c r="A170" s="60" t="s">
        <v>2354</v>
      </c>
      <c r="B170" s="61" t="s">
        <v>726</v>
      </c>
      <c r="C170" s="62" t="s">
        <v>1014</v>
      </c>
      <c r="D170" s="63" t="s">
        <v>1015</v>
      </c>
      <c r="E170" s="64" t="s">
        <v>2355</v>
      </c>
      <c r="F170" s="65">
        <v>1</v>
      </c>
      <c r="G170" s="53" t="s">
        <v>726</v>
      </c>
      <c r="H170" s="54" t="s">
        <v>1014</v>
      </c>
      <c r="I170" s="55" t="s">
        <v>1015</v>
      </c>
      <c r="J170" s="91">
        <f>SUMIF('1. Estimation Equipe +VHL '!$I$6:$I$738,H170,'1. Estimation Equipe +VHL '!$AV$6:$AV$738)</f>
        <v>1</v>
      </c>
      <c r="K170" s="92">
        <f>SUMIF('1. Estimation Equipe +VHL '!$I$6:$I$738,H170,'1. Estimation Equipe +VHL '!$L$6:$L$738)</f>
        <v>1102</v>
      </c>
      <c r="L170" s="91">
        <f>SUMIF('1. Estimation Equipe +VHL '!$I$6:$I$738,H170,'1. Estimation Equipe +VHL '!$AU$6:$AU$738)</f>
        <v>1214299.9575047072</v>
      </c>
      <c r="M170" s="93"/>
      <c r="N170" s="93"/>
      <c r="O170" s="93">
        <v>0</v>
      </c>
      <c r="P170" s="93"/>
      <c r="Q170" s="93">
        <v>0</v>
      </c>
      <c r="R170" s="93">
        <v>230082.8</v>
      </c>
      <c r="S170" s="93">
        <v>0</v>
      </c>
      <c r="T170" s="94">
        <f t="shared" si="8"/>
        <v>984217.15750470711</v>
      </c>
      <c r="U170" s="110">
        <f>SUMIF('1. Estimation Equipe +VHL '!$I$6:$I$738,H170,'1. Estimation Equipe +VHL '!$AY$6:$AY$738)</f>
        <v>1214299.9575047072</v>
      </c>
      <c r="V170" s="114">
        <f t="shared" si="9"/>
        <v>0</v>
      </c>
      <c r="W170" s="114"/>
      <c r="X170" s="111">
        <f t="shared" si="7"/>
        <v>984217.15750470711</v>
      </c>
    </row>
    <row r="171" spans="1:24" x14ac:dyDescent="0.25">
      <c r="A171" s="60" t="s">
        <v>2354</v>
      </c>
      <c r="B171" s="61" t="s">
        <v>726</v>
      </c>
      <c r="C171" s="62" t="s">
        <v>1016</v>
      </c>
      <c r="D171" s="63" t="s">
        <v>1017</v>
      </c>
      <c r="E171" s="64" t="s">
        <v>2355</v>
      </c>
      <c r="F171" s="65">
        <v>1</v>
      </c>
      <c r="G171" s="53" t="s">
        <v>726</v>
      </c>
      <c r="H171" s="54" t="s">
        <v>1016</v>
      </c>
      <c r="I171" s="55" t="s">
        <v>1017</v>
      </c>
      <c r="J171" s="91">
        <f>SUMIF('1. Estimation Equipe +VHL '!$I$6:$I$738,H171,'1. Estimation Equipe +VHL '!$AV$6:$AV$738)</f>
        <v>1</v>
      </c>
      <c r="K171" s="92">
        <f>SUMIF('1. Estimation Equipe +VHL '!$I$6:$I$738,H171,'1. Estimation Equipe +VHL '!$L$6:$L$738)</f>
        <v>1121</v>
      </c>
      <c r="L171" s="91">
        <f>SUMIF('1. Estimation Equipe +VHL '!$I$6:$I$738,H171,'1. Estimation Equipe +VHL '!$AU$6:$AU$738)</f>
        <v>1236692.0982360386</v>
      </c>
      <c r="M171" s="93"/>
      <c r="N171" s="93"/>
      <c r="O171" s="93">
        <v>0</v>
      </c>
      <c r="P171" s="93"/>
      <c r="Q171" s="93">
        <v>0</v>
      </c>
      <c r="R171" s="93">
        <v>357957.92</v>
      </c>
      <c r="S171" s="93">
        <v>0</v>
      </c>
      <c r="T171" s="94">
        <f t="shared" si="8"/>
        <v>878734.17823603866</v>
      </c>
      <c r="U171" s="110">
        <f>SUMIF('1. Estimation Equipe +VHL '!$I$6:$I$738,H171,'1. Estimation Equipe +VHL '!$AY$6:$AY$738)</f>
        <v>1236692.0982360386</v>
      </c>
      <c r="V171" s="114">
        <f t="shared" si="9"/>
        <v>0</v>
      </c>
      <c r="W171" s="114"/>
      <c r="X171" s="111">
        <f t="shared" si="7"/>
        <v>878734.17823603866</v>
      </c>
    </row>
    <row r="172" spans="1:24" x14ac:dyDescent="0.25">
      <c r="A172" s="60" t="s">
        <v>2365</v>
      </c>
      <c r="B172" s="61" t="s">
        <v>898</v>
      </c>
      <c r="C172" s="62" t="s">
        <v>1018</v>
      </c>
      <c r="D172" s="63" t="s">
        <v>1019</v>
      </c>
      <c r="E172" s="64" t="s">
        <v>2355</v>
      </c>
      <c r="F172" s="65">
        <v>1</v>
      </c>
      <c r="G172" s="53" t="s">
        <v>898</v>
      </c>
      <c r="H172" s="54" t="s">
        <v>1018</v>
      </c>
      <c r="I172" s="55" t="s">
        <v>1019</v>
      </c>
      <c r="J172" s="91">
        <f>SUMIF('1. Estimation Equipe +VHL '!$I$6:$I$738,H172,'1. Estimation Equipe +VHL '!$AV$6:$AV$738)</f>
        <v>2</v>
      </c>
      <c r="K172" s="92">
        <f>SUMIF('1. Estimation Equipe +VHL '!$I$6:$I$738,H172,'1. Estimation Equipe +VHL '!$L$6:$L$738)</f>
        <v>2019</v>
      </c>
      <c r="L172" s="91">
        <f>SUMIF('1. Estimation Equipe +VHL '!$I$6:$I$738,H172,'1. Estimation Equipe +VHL '!$AU$6:$AU$738)</f>
        <v>2834058.173743885</v>
      </c>
      <c r="M172" s="93"/>
      <c r="N172" s="93"/>
      <c r="O172" s="93">
        <v>0</v>
      </c>
      <c r="P172" s="93"/>
      <c r="Q172" s="93">
        <v>0</v>
      </c>
      <c r="R172" s="93">
        <v>514979.9</v>
      </c>
      <c r="S172" s="93">
        <v>0</v>
      </c>
      <c r="T172" s="94">
        <f t="shared" si="8"/>
        <v>2319078.2737438851</v>
      </c>
      <c r="U172" s="110">
        <f>SUMIF('1. Estimation Equipe +VHL '!$I$6:$I$738,H172,'1. Estimation Equipe +VHL '!$AY$6:$AY$738)</f>
        <v>2834058.173743885</v>
      </c>
      <c r="V172" s="114">
        <f t="shared" si="9"/>
        <v>0</v>
      </c>
      <c r="W172" s="114"/>
      <c r="X172" s="111">
        <f t="shared" si="7"/>
        <v>2319078.2737438851</v>
      </c>
    </row>
    <row r="173" spans="1:24" x14ac:dyDescent="0.25">
      <c r="A173" s="60" t="s">
        <v>2365</v>
      </c>
      <c r="B173" s="61" t="s">
        <v>898</v>
      </c>
      <c r="C173" s="62" t="s">
        <v>1020</v>
      </c>
      <c r="D173" s="63" t="s">
        <v>1021</v>
      </c>
      <c r="E173" s="64" t="s">
        <v>2355</v>
      </c>
      <c r="F173" s="65">
        <v>1</v>
      </c>
      <c r="G173" s="53" t="s">
        <v>898</v>
      </c>
      <c r="H173" s="54" t="s">
        <v>1020</v>
      </c>
      <c r="I173" s="55" t="s">
        <v>1021</v>
      </c>
      <c r="J173" s="91">
        <f>SUMIF('1. Estimation Equipe +VHL '!$I$6:$I$738,H173,'1. Estimation Equipe +VHL '!$AV$6:$AV$738)</f>
        <v>1</v>
      </c>
      <c r="K173" s="92">
        <f>SUMIF('1. Estimation Equipe +VHL '!$I$6:$I$738,H173,'1. Estimation Equipe +VHL '!$L$6:$L$738)</f>
        <v>424</v>
      </c>
      <c r="L173" s="91">
        <f>SUMIF('1. Estimation Equipe +VHL '!$I$6:$I$738,H173,'1. Estimation Equipe +VHL '!$AU$6:$AU$738)</f>
        <v>1043981.7230063853</v>
      </c>
      <c r="M173" s="93"/>
      <c r="N173" s="93"/>
      <c r="O173" s="93">
        <v>0</v>
      </c>
      <c r="P173" s="93"/>
      <c r="Q173" s="93">
        <v>0</v>
      </c>
      <c r="R173" s="93">
        <v>162129.23000000001</v>
      </c>
      <c r="S173" s="93">
        <v>200000</v>
      </c>
      <c r="T173" s="94">
        <f t="shared" si="8"/>
        <v>681852.49300638528</v>
      </c>
      <c r="U173" s="110">
        <f>SUMIF('1. Estimation Equipe +VHL '!$I$6:$I$738,H173,'1. Estimation Equipe +VHL '!$AY$6:$AY$738)</f>
        <v>1043981.7230063853</v>
      </c>
      <c r="V173" s="114">
        <f t="shared" si="9"/>
        <v>0</v>
      </c>
      <c r="W173" s="114"/>
      <c r="X173" s="111">
        <f t="shared" si="7"/>
        <v>681852.49300638528</v>
      </c>
    </row>
    <row r="174" spans="1:24" x14ac:dyDescent="0.25">
      <c r="A174" s="60" t="s">
        <v>2365</v>
      </c>
      <c r="B174" s="61" t="s">
        <v>898</v>
      </c>
      <c r="C174" s="62" t="s">
        <v>1022</v>
      </c>
      <c r="D174" s="63" t="s">
        <v>648</v>
      </c>
      <c r="E174" s="64" t="s">
        <v>2355</v>
      </c>
      <c r="F174" s="65">
        <v>1</v>
      </c>
      <c r="G174" s="53" t="s">
        <v>898</v>
      </c>
      <c r="H174" s="54" t="s">
        <v>1022</v>
      </c>
      <c r="I174" s="55" t="s">
        <v>648</v>
      </c>
      <c r="J174" s="91">
        <f>SUMIF('1. Estimation Equipe +VHL '!$I$6:$I$738,H174,'1. Estimation Equipe +VHL '!$AV$6:$AV$738)</f>
        <v>1</v>
      </c>
      <c r="K174" s="92">
        <f>SUMIF('1. Estimation Equipe +VHL '!$I$6:$I$738,H174,'1. Estimation Equipe +VHL '!$L$6:$L$738)</f>
        <v>512</v>
      </c>
      <c r="L174" s="91">
        <f>SUMIF('1. Estimation Equipe +VHL '!$I$6:$I$738,H174,'1. Estimation Equipe +VHL '!$AU$6:$AU$738)</f>
        <v>1281264.6917337663</v>
      </c>
      <c r="M174" s="93"/>
      <c r="N174" s="93"/>
      <c r="O174" s="93">
        <v>0</v>
      </c>
      <c r="P174" s="93"/>
      <c r="Q174" s="93">
        <v>0</v>
      </c>
      <c r="R174" s="93">
        <v>170436.37</v>
      </c>
      <c r="S174" s="93">
        <v>0</v>
      </c>
      <c r="T174" s="94">
        <f t="shared" si="8"/>
        <v>1110828.3217337662</v>
      </c>
      <c r="U174" s="110">
        <f>SUMIF('1. Estimation Equipe +VHL '!$I$6:$I$738,H174,'1. Estimation Equipe +VHL '!$AY$6:$AY$738)</f>
        <v>1281264.6917337663</v>
      </c>
      <c r="V174" s="114">
        <f t="shared" si="9"/>
        <v>0</v>
      </c>
      <c r="W174" s="114"/>
      <c r="X174" s="111">
        <f t="shared" si="7"/>
        <v>1110828.3217337662</v>
      </c>
    </row>
    <row r="175" spans="1:24" x14ac:dyDescent="0.25">
      <c r="A175" s="60" t="s">
        <v>2365</v>
      </c>
      <c r="B175" s="61" t="s">
        <v>898</v>
      </c>
      <c r="C175" s="62" t="s">
        <v>1023</v>
      </c>
      <c r="D175" s="63" t="s">
        <v>649</v>
      </c>
      <c r="E175" s="64" t="s">
        <v>2355</v>
      </c>
      <c r="F175" s="65">
        <v>1</v>
      </c>
      <c r="G175" s="53" t="s">
        <v>898</v>
      </c>
      <c r="H175" s="54" t="s">
        <v>1023</v>
      </c>
      <c r="I175" s="55" t="s">
        <v>649</v>
      </c>
      <c r="J175" s="91">
        <f>SUMIF('1. Estimation Equipe +VHL '!$I$6:$I$738,H175,'1. Estimation Equipe +VHL '!$AV$6:$AV$738)</f>
        <v>1</v>
      </c>
      <c r="K175" s="92">
        <f>SUMIF('1. Estimation Equipe +VHL '!$I$6:$I$738,H175,'1. Estimation Equipe +VHL '!$L$6:$L$738)</f>
        <v>1518</v>
      </c>
      <c r="L175" s="91">
        <f>SUMIF('1. Estimation Equipe +VHL '!$I$6:$I$738,H175,'1. Estimation Equipe +VHL '!$AU$6:$AU$738)</f>
        <v>1461224.7665071427</v>
      </c>
      <c r="M175" s="93"/>
      <c r="N175" s="93"/>
      <c r="O175" s="93">
        <v>0</v>
      </c>
      <c r="P175" s="93"/>
      <c r="Q175" s="93">
        <v>4105.3500000000004</v>
      </c>
      <c r="R175" s="93">
        <v>420946.24</v>
      </c>
      <c r="S175" s="93">
        <v>0</v>
      </c>
      <c r="T175" s="94">
        <f t="shared" si="8"/>
        <v>1036173.1765071426</v>
      </c>
      <c r="U175" s="110">
        <f>SUMIF('1. Estimation Equipe +VHL '!$I$6:$I$738,H175,'1. Estimation Equipe +VHL '!$AY$6:$AY$738)</f>
        <v>1461224.7665071427</v>
      </c>
      <c r="V175" s="114">
        <f t="shared" si="9"/>
        <v>684.22500000000139</v>
      </c>
      <c r="W175" s="114"/>
      <c r="X175" s="111">
        <f t="shared" si="7"/>
        <v>1039594.3015071426</v>
      </c>
    </row>
    <row r="176" spans="1:24" x14ac:dyDescent="0.25">
      <c r="A176" s="60" t="s">
        <v>2363</v>
      </c>
      <c r="B176" s="61" t="s">
        <v>594</v>
      </c>
      <c r="C176" s="62" t="s">
        <v>1024</v>
      </c>
      <c r="D176" s="63" t="s">
        <v>609</v>
      </c>
      <c r="E176" s="64" t="s">
        <v>2355</v>
      </c>
      <c r="F176" s="65">
        <v>1</v>
      </c>
      <c r="G176" s="53" t="s">
        <v>594</v>
      </c>
      <c r="H176" s="54" t="s">
        <v>1024</v>
      </c>
      <c r="I176" s="55" t="s">
        <v>609</v>
      </c>
      <c r="J176" s="91">
        <f>SUMIF('1. Estimation Equipe +VHL '!$I$6:$I$738,H176,'1. Estimation Equipe +VHL '!$AV$6:$AV$738)</f>
        <v>4</v>
      </c>
      <c r="K176" s="92">
        <f>SUMIF('1. Estimation Equipe +VHL '!$I$6:$I$738,H176,'1. Estimation Equipe +VHL '!$L$6:$L$738)</f>
        <v>2396</v>
      </c>
      <c r="L176" s="91">
        <f>SUMIF('1. Estimation Equipe +VHL '!$I$6:$I$738,H176,'1. Estimation Equipe +VHL '!$AU$6:$AU$738)</f>
        <v>4039255.4194976725</v>
      </c>
      <c r="M176" s="93"/>
      <c r="N176" s="93"/>
      <c r="O176" s="93">
        <v>0</v>
      </c>
      <c r="P176" s="93"/>
      <c r="Q176" s="93">
        <v>114270</v>
      </c>
      <c r="R176" s="93">
        <v>65193.48</v>
      </c>
      <c r="S176" s="93">
        <v>0</v>
      </c>
      <c r="T176" s="94">
        <f t="shared" si="8"/>
        <v>3859791.9394976725</v>
      </c>
      <c r="U176" s="110">
        <f>SUMIF('1. Estimation Equipe +VHL '!$I$6:$I$738,H176,'1. Estimation Equipe +VHL '!$AY$6:$AY$738)</f>
        <v>4039255.4194976725</v>
      </c>
      <c r="V176" s="114">
        <f t="shared" si="9"/>
        <v>19045.000000000036</v>
      </c>
      <c r="W176" s="114"/>
      <c r="X176" s="111">
        <f t="shared" si="7"/>
        <v>3955016.9394976725</v>
      </c>
    </row>
    <row r="177" spans="1:24" x14ac:dyDescent="0.25">
      <c r="A177" s="60" t="s">
        <v>2363</v>
      </c>
      <c r="B177" s="61" t="s">
        <v>594</v>
      </c>
      <c r="C177" s="62" t="s">
        <v>1025</v>
      </c>
      <c r="D177" s="63" t="s">
        <v>1026</v>
      </c>
      <c r="E177" s="64" t="s">
        <v>2355</v>
      </c>
      <c r="F177" s="65">
        <v>1</v>
      </c>
      <c r="G177" s="53" t="s">
        <v>594</v>
      </c>
      <c r="H177" s="54" t="s">
        <v>1025</v>
      </c>
      <c r="I177" s="55" t="s">
        <v>1026</v>
      </c>
      <c r="J177" s="91">
        <f>SUMIF('1. Estimation Equipe +VHL '!$I$6:$I$738,H177,'1. Estimation Equipe +VHL '!$AV$6:$AV$738)</f>
        <v>3</v>
      </c>
      <c r="K177" s="92">
        <f>SUMIF('1. Estimation Equipe +VHL '!$I$6:$I$738,H177,'1. Estimation Equipe +VHL '!$L$6:$L$738)</f>
        <v>1591</v>
      </c>
      <c r="L177" s="91">
        <f>SUMIF('1. Estimation Equipe +VHL '!$I$6:$I$738,H177,'1. Estimation Equipe +VHL '!$AU$6:$AU$738)</f>
        <v>1775526.6932846312</v>
      </c>
      <c r="M177" s="93"/>
      <c r="N177" s="93"/>
      <c r="O177" s="93">
        <v>0</v>
      </c>
      <c r="P177" s="93"/>
      <c r="Q177" s="93">
        <v>92605</v>
      </c>
      <c r="R177" s="93">
        <v>133295.73000000001</v>
      </c>
      <c r="S177" s="93">
        <v>0</v>
      </c>
      <c r="T177" s="94">
        <f t="shared" si="8"/>
        <v>1549625.9632846313</v>
      </c>
      <c r="U177" s="110">
        <f>SUMIF('1. Estimation Equipe +VHL '!$I$6:$I$738,H177,'1. Estimation Equipe +VHL '!$AY$6:$AY$738)</f>
        <v>1775526.6932846312</v>
      </c>
      <c r="V177" s="114">
        <f t="shared" si="9"/>
        <v>15434.166666666697</v>
      </c>
      <c r="W177" s="114"/>
      <c r="X177" s="111">
        <f t="shared" si="7"/>
        <v>1626796.7966179645</v>
      </c>
    </row>
    <row r="178" spans="1:24" x14ac:dyDescent="0.25">
      <c r="A178" s="60" t="s">
        <v>2364</v>
      </c>
      <c r="B178" s="61" t="s">
        <v>590</v>
      </c>
      <c r="C178" s="62" t="s">
        <v>1027</v>
      </c>
      <c r="D178" s="63" t="s">
        <v>1028</v>
      </c>
      <c r="E178" s="64" t="s">
        <v>2355</v>
      </c>
      <c r="F178" s="65">
        <v>1</v>
      </c>
      <c r="G178" s="53" t="s">
        <v>590</v>
      </c>
      <c r="H178" s="54" t="s">
        <v>1027</v>
      </c>
      <c r="I178" s="55" t="s">
        <v>1028</v>
      </c>
      <c r="J178" s="91">
        <f>SUMIF('1. Estimation Equipe +VHL '!$I$6:$I$738,H178,'1. Estimation Equipe +VHL '!$AV$6:$AV$738)</f>
        <v>1</v>
      </c>
      <c r="K178" s="92">
        <f>SUMIF('1. Estimation Equipe +VHL '!$I$6:$I$738,H178,'1. Estimation Equipe +VHL '!$L$6:$L$738)</f>
        <v>2627</v>
      </c>
      <c r="L178" s="91">
        <f>SUMIF('1. Estimation Equipe +VHL '!$I$6:$I$738,H178,'1. Estimation Equipe +VHL '!$AU$6:$AU$738)</f>
        <v>2388881.0630012448</v>
      </c>
      <c r="M178" s="93"/>
      <c r="N178" s="93"/>
      <c r="O178" s="93">
        <v>0</v>
      </c>
      <c r="P178" s="93">
        <v>1783623</v>
      </c>
      <c r="Q178" s="93">
        <v>1053283</v>
      </c>
      <c r="R178" s="93">
        <v>406322</v>
      </c>
      <c r="S178" s="93">
        <v>0</v>
      </c>
      <c r="T178" s="94">
        <f t="shared" si="8"/>
        <v>2712899.0630012448</v>
      </c>
      <c r="U178" s="110">
        <f>SUMIF('1. Estimation Equipe +VHL '!$I$6:$I$738,H178,'1. Estimation Equipe +VHL '!$AY$6:$AY$738)</f>
        <v>2388881.0630012448</v>
      </c>
      <c r="V178" s="114">
        <f t="shared" si="9"/>
        <v>175547.16666666701</v>
      </c>
      <c r="W178" s="114"/>
      <c r="X178" s="111">
        <f t="shared" si="7"/>
        <v>3590634.8963345778</v>
      </c>
    </row>
    <row r="179" spans="1:24" x14ac:dyDescent="0.25">
      <c r="A179" s="60" t="s">
        <v>2364</v>
      </c>
      <c r="B179" s="61" t="s">
        <v>590</v>
      </c>
      <c r="C179" s="62" t="s">
        <v>1029</v>
      </c>
      <c r="D179" s="63" t="s">
        <v>1030</v>
      </c>
      <c r="E179" s="64" t="s">
        <v>2355</v>
      </c>
      <c r="F179" s="65">
        <v>1</v>
      </c>
      <c r="G179" s="53" t="s">
        <v>590</v>
      </c>
      <c r="H179" s="54" t="s">
        <v>1029</v>
      </c>
      <c r="I179" s="55" t="s">
        <v>1030</v>
      </c>
      <c r="J179" s="91">
        <f>SUMIF('1. Estimation Equipe +VHL '!$I$6:$I$738,H179,'1. Estimation Equipe +VHL '!$AV$6:$AV$738)</f>
        <v>1</v>
      </c>
      <c r="K179" s="92">
        <f>SUMIF('1. Estimation Equipe +VHL '!$I$6:$I$738,H179,'1. Estimation Equipe +VHL '!$L$6:$L$738)</f>
        <v>602</v>
      </c>
      <c r="L179" s="91">
        <f>SUMIF('1. Estimation Equipe +VHL '!$I$6:$I$738,H179,'1. Estimation Equipe +VHL '!$AU$6:$AU$738)</f>
        <v>900438.36016704526</v>
      </c>
      <c r="M179" s="93"/>
      <c r="N179" s="93"/>
      <c r="O179" s="93">
        <v>0</v>
      </c>
      <c r="P179" s="93"/>
      <c r="Q179" s="93">
        <v>0</v>
      </c>
      <c r="R179" s="93">
        <v>102927</v>
      </c>
      <c r="S179" s="93">
        <v>0</v>
      </c>
      <c r="T179" s="94">
        <f t="shared" si="8"/>
        <v>797511.36016704526</v>
      </c>
      <c r="U179" s="110">
        <f>SUMIF('1. Estimation Equipe +VHL '!$I$6:$I$738,H179,'1. Estimation Equipe +VHL '!$AY$6:$AY$738)</f>
        <v>900438.36016704526</v>
      </c>
      <c r="V179" s="114">
        <f t="shared" si="9"/>
        <v>0</v>
      </c>
      <c r="W179" s="114"/>
      <c r="X179" s="111">
        <f t="shared" si="7"/>
        <v>797511.36016704526</v>
      </c>
    </row>
    <row r="180" spans="1:24" x14ac:dyDescent="0.25">
      <c r="A180" s="60" t="s">
        <v>2364</v>
      </c>
      <c r="B180" s="61" t="s">
        <v>590</v>
      </c>
      <c r="C180" s="62" t="s">
        <v>1031</v>
      </c>
      <c r="D180" s="63" t="s">
        <v>1032</v>
      </c>
      <c r="E180" s="64" t="s">
        <v>2355</v>
      </c>
      <c r="F180" s="65">
        <v>1</v>
      </c>
      <c r="G180" s="53" t="s">
        <v>590</v>
      </c>
      <c r="H180" s="54" t="s">
        <v>1031</v>
      </c>
      <c r="I180" s="55" t="s">
        <v>1032</v>
      </c>
      <c r="J180" s="91">
        <f>SUMIF('1. Estimation Equipe +VHL '!$I$6:$I$738,H180,'1. Estimation Equipe +VHL '!$AV$6:$AV$738)</f>
        <v>1</v>
      </c>
      <c r="K180" s="92">
        <f>SUMIF('1. Estimation Equipe +VHL '!$I$6:$I$738,H180,'1. Estimation Equipe +VHL '!$L$6:$L$738)</f>
        <v>611</v>
      </c>
      <c r="L180" s="91">
        <f>SUMIF('1. Estimation Equipe +VHL '!$I$6:$I$738,H180,'1. Estimation Equipe +VHL '!$AU$6:$AU$738)</f>
        <v>1001960.9387932898</v>
      </c>
      <c r="M180" s="93"/>
      <c r="N180" s="93"/>
      <c r="O180" s="93">
        <v>0</v>
      </c>
      <c r="P180" s="93"/>
      <c r="Q180" s="93">
        <v>492</v>
      </c>
      <c r="R180" s="93">
        <v>145999</v>
      </c>
      <c r="S180" s="93">
        <v>0</v>
      </c>
      <c r="T180" s="94">
        <f t="shared" si="8"/>
        <v>855469.93879328982</v>
      </c>
      <c r="U180" s="110">
        <f>SUMIF('1. Estimation Equipe +VHL '!$I$6:$I$738,H180,'1. Estimation Equipe +VHL '!$AY$6:$AY$738)</f>
        <v>1001960.9387932898</v>
      </c>
      <c r="V180" s="114">
        <f t="shared" si="9"/>
        <v>82.000000000000156</v>
      </c>
      <c r="W180" s="114"/>
      <c r="X180" s="111">
        <f t="shared" si="7"/>
        <v>855879.93879328982</v>
      </c>
    </row>
    <row r="181" spans="1:24" x14ac:dyDescent="0.25">
      <c r="A181" s="60" t="s">
        <v>2354</v>
      </c>
      <c r="B181" s="61" t="s">
        <v>726</v>
      </c>
      <c r="C181" s="62" t="s">
        <v>1033</v>
      </c>
      <c r="D181" s="63" t="s">
        <v>1034</v>
      </c>
      <c r="E181" s="64" t="s">
        <v>2355</v>
      </c>
      <c r="F181" s="65">
        <v>1</v>
      </c>
      <c r="G181" s="53" t="s">
        <v>726</v>
      </c>
      <c r="H181" s="54" t="s">
        <v>1033</v>
      </c>
      <c r="I181" s="55" t="s">
        <v>1034</v>
      </c>
      <c r="J181" s="91">
        <f>SUMIF('1. Estimation Equipe +VHL '!$I$6:$I$738,H181,'1. Estimation Equipe +VHL '!$AV$6:$AV$738)</f>
        <v>0</v>
      </c>
      <c r="K181" s="92">
        <f>SUMIF('1. Estimation Equipe +VHL '!$I$6:$I$738,H181,'1. Estimation Equipe +VHL '!$L$6:$L$738)</f>
        <v>0</v>
      </c>
      <c r="L181" s="91">
        <f>SUMIF('1. Estimation Equipe +VHL '!$I$6:$I$738,H181,'1. Estimation Equipe +VHL '!$AU$6:$AU$738)</f>
        <v>0</v>
      </c>
      <c r="M181" s="93"/>
      <c r="N181" s="93"/>
      <c r="O181" s="93">
        <v>0</v>
      </c>
      <c r="P181" s="93"/>
      <c r="Q181" s="93">
        <v>0</v>
      </c>
      <c r="R181" s="93">
        <v>0</v>
      </c>
      <c r="S181" s="93">
        <v>0</v>
      </c>
      <c r="T181" s="94">
        <f t="shared" si="8"/>
        <v>0</v>
      </c>
      <c r="U181" s="110">
        <f>SUMIF('1. Estimation Equipe +VHL '!$I$6:$I$738,H181,'1. Estimation Equipe +VHL '!$AY$6:$AY$738)</f>
        <v>0</v>
      </c>
      <c r="V181" s="114">
        <f t="shared" si="9"/>
        <v>0</v>
      </c>
      <c r="W181" s="114"/>
      <c r="X181" s="111">
        <f t="shared" si="7"/>
        <v>0</v>
      </c>
    </row>
    <row r="182" spans="1:24" x14ac:dyDescent="0.25">
      <c r="A182" s="60" t="s">
        <v>2354</v>
      </c>
      <c r="B182" s="61" t="s">
        <v>726</v>
      </c>
      <c r="C182" s="62" t="s">
        <v>1035</v>
      </c>
      <c r="D182" s="63" t="s">
        <v>1036</v>
      </c>
      <c r="E182" s="64" t="s">
        <v>2357</v>
      </c>
      <c r="F182" s="65">
        <v>1</v>
      </c>
      <c r="G182" s="53" t="s">
        <v>726</v>
      </c>
      <c r="H182" s="54" t="s">
        <v>1035</v>
      </c>
      <c r="I182" s="55" t="s">
        <v>1036</v>
      </c>
      <c r="J182" s="91">
        <f>SUMIF('1. Estimation Equipe +VHL '!$I$6:$I$738,H182,'1. Estimation Equipe +VHL '!$AV$6:$AV$738)</f>
        <v>0</v>
      </c>
      <c r="K182" s="92">
        <f>SUMIF('1. Estimation Equipe +VHL '!$I$6:$I$738,H182,'1. Estimation Equipe +VHL '!$L$6:$L$738)</f>
        <v>0</v>
      </c>
      <c r="L182" s="91">
        <f>SUMIF('1. Estimation Equipe +VHL '!$I$6:$I$738,H182,'1. Estimation Equipe +VHL '!$AU$6:$AU$738)</f>
        <v>0</v>
      </c>
      <c r="M182" s="93"/>
      <c r="N182" s="93"/>
      <c r="O182" s="93">
        <v>0</v>
      </c>
      <c r="P182" s="93"/>
      <c r="Q182" s="93">
        <v>0</v>
      </c>
      <c r="R182" s="93">
        <v>0</v>
      </c>
      <c r="S182" s="93">
        <v>0</v>
      </c>
      <c r="T182" s="94">
        <f t="shared" si="8"/>
        <v>0</v>
      </c>
      <c r="U182" s="110">
        <f>SUMIF('1. Estimation Equipe +VHL '!$I$6:$I$738,H182,'1. Estimation Equipe +VHL '!$AY$6:$AY$738)</f>
        <v>0</v>
      </c>
      <c r="V182" s="114">
        <f t="shared" si="9"/>
        <v>0</v>
      </c>
      <c r="W182" s="114"/>
      <c r="X182" s="111">
        <f t="shared" si="7"/>
        <v>0</v>
      </c>
    </row>
    <row r="183" spans="1:24" x14ac:dyDescent="0.25">
      <c r="A183" s="60" t="s">
        <v>2354</v>
      </c>
      <c r="B183" s="61" t="s">
        <v>726</v>
      </c>
      <c r="C183" s="62" t="s">
        <v>1037</v>
      </c>
      <c r="D183" s="63" t="s">
        <v>1038</v>
      </c>
      <c r="E183" s="64" t="s">
        <v>2355</v>
      </c>
      <c r="F183" s="65">
        <v>1</v>
      </c>
      <c r="G183" s="53" t="s">
        <v>726</v>
      </c>
      <c r="H183" s="54" t="s">
        <v>1037</v>
      </c>
      <c r="I183" s="55" t="s">
        <v>1038</v>
      </c>
      <c r="J183" s="91">
        <f>SUMIF('1. Estimation Equipe +VHL '!$I$6:$I$738,H183,'1. Estimation Equipe +VHL '!$AV$6:$AV$738)</f>
        <v>2</v>
      </c>
      <c r="K183" s="92">
        <f>SUMIF('1. Estimation Equipe +VHL '!$I$6:$I$738,H183,'1. Estimation Equipe +VHL '!$L$6:$L$738)</f>
        <v>888</v>
      </c>
      <c r="L183" s="91">
        <f>SUMIF('1. Estimation Equipe +VHL '!$I$6:$I$738,H183,'1. Estimation Equipe +VHL '!$AU$6:$AU$738)</f>
        <v>1726771.0707307351</v>
      </c>
      <c r="M183" s="93"/>
      <c r="N183" s="93"/>
      <c r="O183" s="93">
        <v>0</v>
      </c>
      <c r="P183" s="93"/>
      <c r="Q183" s="93">
        <v>0</v>
      </c>
      <c r="R183" s="93">
        <v>404438.4</v>
      </c>
      <c r="S183" s="93">
        <v>0</v>
      </c>
      <c r="T183" s="94">
        <f t="shared" si="8"/>
        <v>1322332.6707307352</v>
      </c>
      <c r="U183" s="110">
        <f>SUMIF('1. Estimation Equipe +VHL '!$I$6:$I$738,H183,'1. Estimation Equipe +VHL '!$AY$6:$AY$738)</f>
        <v>1726771.0707307351</v>
      </c>
      <c r="V183" s="114">
        <f t="shared" si="9"/>
        <v>0</v>
      </c>
      <c r="W183" s="114"/>
      <c r="X183" s="111">
        <f t="shared" si="7"/>
        <v>1322332.6707307352</v>
      </c>
    </row>
    <row r="184" spans="1:24" x14ac:dyDescent="0.25">
      <c r="A184" s="60" t="s">
        <v>2354</v>
      </c>
      <c r="B184" s="61" t="s">
        <v>726</v>
      </c>
      <c r="C184" s="62" t="s">
        <v>1039</v>
      </c>
      <c r="D184" s="63" t="s">
        <v>1040</v>
      </c>
      <c r="E184" s="64" t="s">
        <v>2355</v>
      </c>
      <c r="F184" s="65">
        <v>1</v>
      </c>
      <c r="G184" s="53" t="s">
        <v>726</v>
      </c>
      <c r="H184" s="54" t="s">
        <v>1039</v>
      </c>
      <c r="I184" s="55" t="s">
        <v>1040</v>
      </c>
      <c r="J184" s="91">
        <f>SUMIF('1. Estimation Equipe +VHL '!$I$6:$I$738,H184,'1. Estimation Equipe +VHL '!$AV$6:$AV$738)</f>
        <v>1</v>
      </c>
      <c r="K184" s="92">
        <f>SUMIF('1. Estimation Equipe +VHL '!$I$6:$I$738,H184,'1. Estimation Equipe +VHL '!$L$6:$L$738)</f>
        <v>2048</v>
      </c>
      <c r="L184" s="91">
        <f>SUMIF('1. Estimation Equipe +VHL '!$I$6:$I$738,H184,'1. Estimation Equipe +VHL '!$AU$6:$AU$738)</f>
        <v>2016638.8101808983</v>
      </c>
      <c r="M184" s="93"/>
      <c r="N184" s="93"/>
      <c r="O184" s="93">
        <v>0</v>
      </c>
      <c r="P184" s="93"/>
      <c r="Q184" s="93">
        <v>0</v>
      </c>
      <c r="R184" s="93">
        <v>262604</v>
      </c>
      <c r="S184" s="93">
        <v>0</v>
      </c>
      <c r="T184" s="94">
        <f t="shared" si="8"/>
        <v>1754034.8101808983</v>
      </c>
      <c r="U184" s="110">
        <f>SUMIF('1. Estimation Equipe +VHL '!$I$6:$I$738,H184,'1. Estimation Equipe +VHL '!$AY$6:$AY$738)</f>
        <v>2016638.8101808983</v>
      </c>
      <c r="V184" s="114">
        <f t="shared" si="9"/>
        <v>0</v>
      </c>
      <c r="W184" s="114"/>
      <c r="X184" s="111">
        <f t="shared" si="7"/>
        <v>1754034.8101808983</v>
      </c>
    </row>
    <row r="185" spans="1:24" x14ac:dyDescent="0.25">
      <c r="A185" s="60" t="s">
        <v>2354</v>
      </c>
      <c r="B185" s="61" t="s">
        <v>726</v>
      </c>
      <c r="C185" s="62" t="s">
        <v>1041</v>
      </c>
      <c r="D185" s="63" t="s">
        <v>1042</v>
      </c>
      <c r="E185" s="64" t="s">
        <v>2355</v>
      </c>
      <c r="F185" s="65">
        <v>1</v>
      </c>
      <c r="G185" s="53" t="s">
        <v>726</v>
      </c>
      <c r="H185" s="54" t="s">
        <v>1041</v>
      </c>
      <c r="I185" s="55" t="s">
        <v>1042</v>
      </c>
      <c r="J185" s="91">
        <f>SUMIF('1. Estimation Equipe +VHL '!$I$6:$I$738,H185,'1. Estimation Equipe +VHL '!$AV$6:$AV$738)</f>
        <v>0</v>
      </c>
      <c r="K185" s="92">
        <f>SUMIF('1. Estimation Equipe +VHL '!$I$6:$I$738,H185,'1. Estimation Equipe +VHL '!$L$6:$L$738)</f>
        <v>0</v>
      </c>
      <c r="L185" s="91">
        <f>SUMIF('1. Estimation Equipe +VHL '!$I$6:$I$738,H185,'1. Estimation Equipe +VHL '!$AU$6:$AU$738)</f>
        <v>0</v>
      </c>
      <c r="M185" s="93"/>
      <c r="N185" s="93"/>
      <c r="O185" s="93">
        <v>0</v>
      </c>
      <c r="P185" s="93"/>
      <c r="Q185" s="93">
        <v>0</v>
      </c>
      <c r="R185" s="93">
        <v>0</v>
      </c>
      <c r="S185" s="93">
        <v>0</v>
      </c>
      <c r="T185" s="94">
        <f t="shared" si="8"/>
        <v>0</v>
      </c>
      <c r="U185" s="110">
        <f>SUMIF('1. Estimation Equipe +VHL '!$I$6:$I$738,H185,'1. Estimation Equipe +VHL '!$AY$6:$AY$738)</f>
        <v>0</v>
      </c>
      <c r="V185" s="114">
        <f t="shared" si="9"/>
        <v>0</v>
      </c>
      <c r="W185" s="114"/>
      <c r="X185" s="111">
        <f t="shared" si="7"/>
        <v>0</v>
      </c>
    </row>
    <row r="186" spans="1:24" x14ac:dyDescent="0.25">
      <c r="A186" s="60" t="s">
        <v>2354</v>
      </c>
      <c r="B186" s="61" t="s">
        <v>726</v>
      </c>
      <c r="C186" s="62" t="s">
        <v>1043</v>
      </c>
      <c r="D186" s="63" t="s">
        <v>1044</v>
      </c>
      <c r="E186" s="64" t="s">
        <v>2358</v>
      </c>
      <c r="F186" s="65">
        <v>1</v>
      </c>
      <c r="G186" s="53" t="s">
        <v>726</v>
      </c>
      <c r="H186" s="54" t="s">
        <v>1043</v>
      </c>
      <c r="I186" s="55" t="s">
        <v>1044</v>
      </c>
      <c r="J186" s="91">
        <f>SUMIF('1. Estimation Equipe +VHL '!$I$6:$I$738,H186,'1. Estimation Equipe +VHL '!$AV$6:$AV$738)</f>
        <v>1</v>
      </c>
      <c r="K186" s="92">
        <f>SUMIF('1. Estimation Equipe +VHL '!$I$6:$I$738,H186,'1. Estimation Equipe +VHL '!$L$6:$L$738)</f>
        <v>4101</v>
      </c>
      <c r="L186" s="91">
        <f>SUMIF('1. Estimation Equipe +VHL '!$I$6:$I$738,H186,'1. Estimation Equipe +VHL '!$AU$6:$AU$738)</f>
        <v>3898116.8087266725</v>
      </c>
      <c r="M186" s="93"/>
      <c r="N186" s="93"/>
      <c r="O186" s="93">
        <v>0</v>
      </c>
      <c r="P186" s="93">
        <v>1826983</v>
      </c>
      <c r="Q186" s="93">
        <v>2571722</v>
      </c>
      <c r="R186" s="93">
        <v>349344</v>
      </c>
      <c r="S186" s="93">
        <v>0</v>
      </c>
      <c r="T186" s="94">
        <f t="shared" si="8"/>
        <v>2804033.8087266721</v>
      </c>
      <c r="U186" s="110">
        <f>SUMIF('1. Estimation Equipe +VHL '!$I$6:$I$738,H186,'1. Estimation Equipe +VHL '!$AY$6:$AY$738)</f>
        <v>3898116.8087266725</v>
      </c>
      <c r="V186" s="114">
        <f t="shared" si="9"/>
        <v>428620.33333333419</v>
      </c>
      <c r="W186" s="114"/>
      <c r="X186" s="111">
        <f t="shared" si="7"/>
        <v>4947135.4753933381</v>
      </c>
    </row>
    <row r="187" spans="1:24" x14ac:dyDescent="0.25">
      <c r="A187" s="60" t="s">
        <v>2354</v>
      </c>
      <c r="B187" s="61" t="s">
        <v>586</v>
      </c>
      <c r="C187" s="62" t="s">
        <v>1045</v>
      </c>
      <c r="D187" s="63" t="s">
        <v>1046</v>
      </c>
      <c r="E187" s="64" t="s">
        <v>2355</v>
      </c>
      <c r="F187" s="65">
        <v>1</v>
      </c>
      <c r="G187" s="53" t="s">
        <v>586</v>
      </c>
      <c r="H187" s="54" t="s">
        <v>1045</v>
      </c>
      <c r="I187" s="55" t="s">
        <v>1046</v>
      </c>
      <c r="J187" s="91">
        <f>SUMIF('1. Estimation Equipe +VHL '!$I$6:$I$738,H187,'1. Estimation Equipe +VHL '!$AV$6:$AV$738)</f>
        <v>1</v>
      </c>
      <c r="K187" s="92">
        <f>SUMIF('1. Estimation Equipe +VHL '!$I$6:$I$738,H187,'1. Estimation Equipe +VHL '!$L$6:$L$738)</f>
        <v>1351</v>
      </c>
      <c r="L187" s="91">
        <f>SUMIF('1. Estimation Equipe +VHL '!$I$6:$I$738,H187,'1. Estimation Equipe +VHL '!$AU$6:$AU$738)</f>
        <v>1350004.6767446969</v>
      </c>
      <c r="M187" s="93"/>
      <c r="N187" s="93"/>
      <c r="O187" s="93">
        <v>0</v>
      </c>
      <c r="P187" s="93"/>
      <c r="Q187" s="93">
        <v>0</v>
      </c>
      <c r="R187" s="93">
        <v>129144.96000000001</v>
      </c>
      <c r="S187" s="93">
        <v>0</v>
      </c>
      <c r="T187" s="94">
        <f t="shared" si="8"/>
        <v>1220859.716744697</v>
      </c>
      <c r="U187" s="110">
        <f>SUMIF('1. Estimation Equipe +VHL '!$I$6:$I$738,H187,'1. Estimation Equipe +VHL '!$AY$6:$AY$738)</f>
        <v>1350004.6767446969</v>
      </c>
      <c r="V187" s="114">
        <f t="shared" si="9"/>
        <v>0</v>
      </c>
      <c r="W187" s="114"/>
      <c r="X187" s="111">
        <f t="shared" si="7"/>
        <v>1220859.716744697</v>
      </c>
    </row>
    <row r="188" spans="1:24" x14ac:dyDescent="0.25">
      <c r="A188" s="60" t="s">
        <v>2354</v>
      </c>
      <c r="B188" s="61" t="s">
        <v>586</v>
      </c>
      <c r="C188" s="62" t="s">
        <v>1047</v>
      </c>
      <c r="D188" s="63" t="s">
        <v>618</v>
      </c>
      <c r="E188" s="64" t="s">
        <v>2355</v>
      </c>
      <c r="F188" s="65">
        <v>1</v>
      </c>
      <c r="G188" s="53" t="s">
        <v>586</v>
      </c>
      <c r="H188" s="54" t="s">
        <v>1047</v>
      </c>
      <c r="I188" s="55" t="s">
        <v>618</v>
      </c>
      <c r="J188" s="91">
        <f>SUMIF('1. Estimation Equipe +VHL '!$I$6:$I$738,H188,'1. Estimation Equipe +VHL '!$AV$6:$AV$738)</f>
        <v>1</v>
      </c>
      <c r="K188" s="92">
        <f>SUMIF('1. Estimation Equipe +VHL '!$I$6:$I$738,H188,'1. Estimation Equipe +VHL '!$L$6:$L$738)</f>
        <v>491</v>
      </c>
      <c r="L188" s="91">
        <f>SUMIF('1. Estimation Equipe +VHL '!$I$6:$I$738,H188,'1. Estimation Equipe +VHL '!$AU$6:$AU$738)</f>
        <v>1136156.335004275</v>
      </c>
      <c r="M188" s="93"/>
      <c r="N188" s="93"/>
      <c r="O188" s="93">
        <v>0</v>
      </c>
      <c r="P188" s="93"/>
      <c r="Q188" s="93">
        <v>0</v>
      </c>
      <c r="R188" s="93">
        <v>79532.37</v>
      </c>
      <c r="S188" s="93">
        <v>100000</v>
      </c>
      <c r="T188" s="94">
        <f t="shared" si="8"/>
        <v>956623.96500427509</v>
      </c>
      <c r="U188" s="110">
        <f>SUMIF('1. Estimation Equipe +VHL '!$I$6:$I$738,H188,'1. Estimation Equipe +VHL '!$AY$6:$AY$738)</f>
        <v>1136156.335004275</v>
      </c>
      <c r="V188" s="114">
        <f t="shared" si="9"/>
        <v>0</v>
      </c>
      <c r="W188" s="114"/>
      <c r="X188" s="111">
        <f t="shared" si="7"/>
        <v>956623.96500427509</v>
      </c>
    </row>
    <row r="189" spans="1:24" x14ac:dyDescent="0.25">
      <c r="A189" s="60" t="s">
        <v>2366</v>
      </c>
      <c r="B189" s="61" t="s">
        <v>595</v>
      </c>
      <c r="C189" s="62" t="s">
        <v>1048</v>
      </c>
      <c r="D189" s="63" t="s">
        <v>696</v>
      </c>
      <c r="E189" s="64" t="s">
        <v>2355</v>
      </c>
      <c r="F189" s="65">
        <v>1</v>
      </c>
      <c r="G189" s="53" t="s">
        <v>595</v>
      </c>
      <c r="H189" s="54" t="s">
        <v>1048</v>
      </c>
      <c r="I189" s="55" t="s">
        <v>696</v>
      </c>
      <c r="J189" s="91">
        <f>SUMIF('1. Estimation Equipe +VHL '!$I$6:$I$738,H189,'1. Estimation Equipe +VHL '!$AV$6:$AV$738)</f>
        <v>1</v>
      </c>
      <c r="K189" s="92">
        <f>SUMIF('1. Estimation Equipe +VHL '!$I$6:$I$738,H189,'1. Estimation Equipe +VHL '!$L$6:$L$738)</f>
        <v>1367</v>
      </c>
      <c r="L189" s="91">
        <f>SUMIF('1. Estimation Equipe +VHL '!$I$6:$I$738,H189,'1. Estimation Equipe +VHL '!$AU$6:$AU$738)</f>
        <v>1250800.8144186684</v>
      </c>
      <c r="M189" s="93"/>
      <c r="N189" s="93"/>
      <c r="O189" s="93">
        <v>0</v>
      </c>
      <c r="P189" s="93"/>
      <c r="Q189" s="93">
        <v>0</v>
      </c>
      <c r="R189" s="93">
        <v>68841.600000000006</v>
      </c>
      <c r="S189" s="93">
        <v>0</v>
      </c>
      <c r="T189" s="94">
        <f t="shared" si="8"/>
        <v>1181959.2144186683</v>
      </c>
      <c r="U189" s="110">
        <f>SUMIF('1. Estimation Equipe +VHL '!$I$6:$I$738,H189,'1. Estimation Equipe +VHL '!$AY$6:$AY$738)</f>
        <v>1250800.8144186684</v>
      </c>
      <c r="V189" s="114">
        <f t="shared" si="9"/>
        <v>0</v>
      </c>
      <c r="W189" s="114"/>
      <c r="X189" s="111">
        <f t="shared" si="7"/>
        <v>1181959.2144186683</v>
      </c>
    </row>
    <row r="190" spans="1:24" x14ac:dyDescent="0.25">
      <c r="A190" s="60" t="s">
        <v>2366</v>
      </c>
      <c r="B190" s="61" t="s">
        <v>595</v>
      </c>
      <c r="C190" s="62" t="s">
        <v>1049</v>
      </c>
      <c r="D190" s="63" t="s">
        <v>1050</v>
      </c>
      <c r="E190" s="64" t="s">
        <v>2358</v>
      </c>
      <c r="F190" s="65">
        <v>1</v>
      </c>
      <c r="G190" s="53" t="s">
        <v>595</v>
      </c>
      <c r="H190" s="54" t="s">
        <v>1049</v>
      </c>
      <c r="I190" s="55" t="s">
        <v>1050</v>
      </c>
      <c r="J190" s="91">
        <f>SUMIF('1. Estimation Equipe +VHL '!$I$6:$I$738,H190,'1. Estimation Equipe +VHL '!$AV$6:$AV$738)</f>
        <v>1</v>
      </c>
      <c r="K190" s="92">
        <f>SUMIF('1. Estimation Equipe +VHL '!$I$6:$I$738,H190,'1. Estimation Equipe +VHL '!$L$6:$L$738)</f>
        <v>5027</v>
      </c>
      <c r="L190" s="91">
        <f>SUMIF('1. Estimation Equipe +VHL '!$I$6:$I$738,H190,'1. Estimation Equipe +VHL '!$AU$6:$AU$738)</f>
        <v>4583795.2917172667</v>
      </c>
      <c r="M190" s="93"/>
      <c r="N190" s="93"/>
      <c r="O190" s="93">
        <v>0</v>
      </c>
      <c r="P190" s="93">
        <v>2123383</v>
      </c>
      <c r="Q190" s="93">
        <v>0</v>
      </c>
      <c r="R190" s="93">
        <v>277375.80000000005</v>
      </c>
      <c r="S190" s="93">
        <v>0</v>
      </c>
      <c r="T190" s="94">
        <f t="shared" si="8"/>
        <v>6429802.4917172669</v>
      </c>
      <c r="U190" s="110">
        <f>SUMIF('1. Estimation Equipe +VHL '!$I$6:$I$738,H190,'1. Estimation Equipe +VHL '!$AY$6:$AY$738)</f>
        <v>4583795.2917172667</v>
      </c>
      <c r="V190" s="114">
        <f t="shared" si="9"/>
        <v>0</v>
      </c>
      <c r="W190" s="114"/>
      <c r="X190" s="111">
        <f t="shared" si="7"/>
        <v>6429802.4917172669</v>
      </c>
    </row>
    <row r="191" spans="1:24" x14ac:dyDescent="0.25">
      <c r="A191" s="60" t="s">
        <v>2366</v>
      </c>
      <c r="B191" s="61" t="s">
        <v>595</v>
      </c>
      <c r="C191" s="62" t="s">
        <v>1051</v>
      </c>
      <c r="D191" s="63" t="s">
        <v>697</v>
      </c>
      <c r="E191" s="64" t="s">
        <v>2355</v>
      </c>
      <c r="F191" s="65">
        <v>1</v>
      </c>
      <c r="G191" s="53" t="s">
        <v>595</v>
      </c>
      <c r="H191" s="54" t="s">
        <v>1051</v>
      </c>
      <c r="I191" s="55" t="s">
        <v>697</v>
      </c>
      <c r="J191" s="91">
        <f>SUMIF('1. Estimation Equipe +VHL '!$I$6:$I$738,H191,'1. Estimation Equipe +VHL '!$AV$6:$AV$738)</f>
        <v>1</v>
      </c>
      <c r="K191" s="92">
        <f>SUMIF('1. Estimation Equipe +VHL '!$I$6:$I$738,H191,'1. Estimation Equipe +VHL '!$L$6:$L$738)</f>
        <v>200</v>
      </c>
      <c r="L191" s="91">
        <f>SUMIF('1. Estimation Equipe +VHL '!$I$6:$I$738,H191,'1. Estimation Equipe +VHL '!$AU$6:$AU$738)</f>
        <v>763828.53301006497</v>
      </c>
      <c r="M191" s="93"/>
      <c r="N191" s="93"/>
      <c r="O191" s="93">
        <v>0</v>
      </c>
      <c r="P191" s="93"/>
      <c r="Q191" s="93">
        <v>0</v>
      </c>
      <c r="R191" s="93">
        <v>0</v>
      </c>
      <c r="S191" s="93">
        <v>0</v>
      </c>
      <c r="T191" s="94">
        <f t="shared" si="8"/>
        <v>763828.53301006497</v>
      </c>
      <c r="U191" s="110">
        <f>SUMIF('1. Estimation Equipe +VHL '!$I$6:$I$738,H191,'1. Estimation Equipe +VHL '!$AY$6:$AY$738)</f>
        <v>763828.53301006497</v>
      </c>
      <c r="V191" s="114">
        <f t="shared" si="9"/>
        <v>0</v>
      </c>
      <c r="W191" s="114"/>
      <c r="X191" s="111">
        <f t="shared" si="7"/>
        <v>763828.53301006497</v>
      </c>
    </row>
    <row r="192" spans="1:24" x14ac:dyDescent="0.25">
      <c r="A192" s="60" t="s">
        <v>2366</v>
      </c>
      <c r="B192" s="61" t="s">
        <v>595</v>
      </c>
      <c r="C192" s="62" t="s">
        <v>1052</v>
      </c>
      <c r="D192" s="63" t="s">
        <v>698</v>
      </c>
      <c r="E192" s="64" t="s">
        <v>2355</v>
      </c>
      <c r="F192" s="65">
        <v>1</v>
      </c>
      <c r="G192" s="53" t="s">
        <v>595</v>
      </c>
      <c r="H192" s="54" t="s">
        <v>1052</v>
      </c>
      <c r="I192" s="55" t="s">
        <v>698</v>
      </c>
      <c r="J192" s="91">
        <f>SUMIF('1. Estimation Equipe +VHL '!$I$6:$I$738,H192,'1. Estimation Equipe +VHL '!$AV$6:$AV$738)</f>
        <v>1</v>
      </c>
      <c r="K192" s="92">
        <f>SUMIF('1. Estimation Equipe +VHL '!$I$6:$I$738,H192,'1. Estimation Equipe +VHL '!$L$6:$L$738)</f>
        <v>446</v>
      </c>
      <c r="L192" s="91">
        <f>SUMIF('1. Estimation Equipe +VHL '!$I$6:$I$738,H192,'1. Estimation Equipe +VHL '!$AU$6:$AU$738)</f>
        <v>833821.20097305172</v>
      </c>
      <c r="M192" s="93"/>
      <c r="N192" s="93"/>
      <c r="O192" s="93">
        <v>0</v>
      </c>
      <c r="P192" s="93"/>
      <c r="Q192" s="93">
        <v>0</v>
      </c>
      <c r="R192" s="93">
        <v>0</v>
      </c>
      <c r="S192" s="93">
        <v>0</v>
      </c>
      <c r="T192" s="94">
        <f t="shared" si="8"/>
        <v>833821.20097305172</v>
      </c>
      <c r="U192" s="110">
        <f>SUMIF('1. Estimation Equipe +VHL '!$I$6:$I$738,H192,'1. Estimation Equipe +VHL '!$AY$6:$AY$738)</f>
        <v>833821.20097305172</v>
      </c>
      <c r="V192" s="114">
        <f t="shared" si="9"/>
        <v>0</v>
      </c>
      <c r="W192" s="114"/>
      <c r="X192" s="111">
        <f t="shared" si="7"/>
        <v>833821.20097305172</v>
      </c>
    </row>
    <row r="193" spans="1:24" x14ac:dyDescent="0.25">
      <c r="A193" s="60" t="s">
        <v>2364</v>
      </c>
      <c r="B193" s="61" t="s">
        <v>590</v>
      </c>
      <c r="C193" s="62" t="s">
        <v>1053</v>
      </c>
      <c r="D193" s="63" t="s">
        <v>1054</v>
      </c>
      <c r="E193" s="64" t="s">
        <v>2358</v>
      </c>
      <c r="F193" s="65">
        <v>1</v>
      </c>
      <c r="G193" s="53" t="s">
        <v>590</v>
      </c>
      <c r="H193" s="54" t="s">
        <v>1053</v>
      </c>
      <c r="I193" s="55" t="s">
        <v>1054</v>
      </c>
      <c r="J193" s="91">
        <f>SUMIF('1. Estimation Equipe +VHL '!$I$6:$I$738,H193,'1. Estimation Equipe +VHL '!$AV$6:$AV$738)</f>
        <v>1</v>
      </c>
      <c r="K193" s="92">
        <f>SUMIF('1. Estimation Equipe +VHL '!$I$6:$I$738,H193,'1. Estimation Equipe +VHL '!$L$6:$L$738)</f>
        <v>4153</v>
      </c>
      <c r="L193" s="91">
        <f>SUMIF('1. Estimation Equipe +VHL '!$I$6:$I$738,H193,'1. Estimation Equipe +VHL '!$AU$6:$AU$738)</f>
        <v>4053330.0584879606</v>
      </c>
      <c r="M193" s="93"/>
      <c r="N193" s="93"/>
      <c r="O193" s="93">
        <v>0</v>
      </c>
      <c r="P193" s="93">
        <v>1954543</v>
      </c>
      <c r="Q193" s="93">
        <v>2084714</v>
      </c>
      <c r="R193" s="93">
        <v>404761</v>
      </c>
      <c r="S193" s="93">
        <v>0</v>
      </c>
      <c r="T193" s="94">
        <f t="shared" si="8"/>
        <v>3518398.0584879611</v>
      </c>
      <c r="U193" s="110">
        <f>SUMIF('1. Estimation Equipe +VHL '!$I$6:$I$738,H193,'1. Estimation Equipe +VHL '!$AY$6:$AY$738)</f>
        <v>4053330.0584879606</v>
      </c>
      <c r="V193" s="114">
        <f t="shared" si="9"/>
        <v>347452.33333333401</v>
      </c>
      <c r="W193" s="114"/>
      <c r="X193" s="111">
        <f t="shared" si="7"/>
        <v>5255659.7251546271</v>
      </c>
    </row>
    <row r="194" spans="1:24" x14ac:dyDescent="0.25">
      <c r="A194" s="60" t="s">
        <v>2364</v>
      </c>
      <c r="B194" s="61" t="s">
        <v>590</v>
      </c>
      <c r="C194" s="62" t="s">
        <v>1055</v>
      </c>
      <c r="D194" s="63" t="s">
        <v>1056</v>
      </c>
      <c r="E194" s="64" t="s">
        <v>2355</v>
      </c>
      <c r="F194" s="65">
        <v>1</v>
      </c>
      <c r="G194" s="53" t="s">
        <v>590</v>
      </c>
      <c r="H194" s="54" t="s">
        <v>1055</v>
      </c>
      <c r="I194" s="55" t="s">
        <v>1056</v>
      </c>
      <c r="J194" s="91">
        <f>SUMIF('1. Estimation Equipe +VHL '!$I$6:$I$738,H194,'1. Estimation Equipe +VHL '!$AV$6:$AV$738)</f>
        <v>1</v>
      </c>
      <c r="K194" s="92">
        <f>SUMIF('1. Estimation Equipe +VHL '!$I$6:$I$738,H194,'1. Estimation Equipe +VHL '!$L$6:$L$738)</f>
        <v>653</v>
      </c>
      <c r="L194" s="91">
        <f>SUMIF('1. Estimation Equipe +VHL '!$I$6:$I$738,H194,'1. Estimation Equipe +VHL '!$AU$6:$AU$738)</f>
        <v>1005396.3914296536</v>
      </c>
      <c r="M194" s="93"/>
      <c r="N194" s="93"/>
      <c r="O194" s="93">
        <v>0</v>
      </c>
      <c r="P194" s="93"/>
      <c r="Q194" s="93">
        <v>0</v>
      </c>
      <c r="R194" s="93">
        <v>235488</v>
      </c>
      <c r="S194" s="93">
        <v>0</v>
      </c>
      <c r="T194" s="94">
        <f t="shared" si="8"/>
        <v>769908.39142965362</v>
      </c>
      <c r="U194" s="110">
        <f>SUMIF('1. Estimation Equipe +VHL '!$I$6:$I$738,H194,'1. Estimation Equipe +VHL '!$AY$6:$AY$738)</f>
        <v>1005396.3914296536</v>
      </c>
      <c r="V194" s="114">
        <f t="shared" si="9"/>
        <v>0</v>
      </c>
      <c r="W194" s="114"/>
      <c r="X194" s="111">
        <f t="shared" si="7"/>
        <v>769908.39142965362</v>
      </c>
    </row>
    <row r="195" spans="1:24" x14ac:dyDescent="0.25">
      <c r="A195" s="60" t="s">
        <v>2364</v>
      </c>
      <c r="B195" s="61" t="s">
        <v>590</v>
      </c>
      <c r="C195" s="62" t="s">
        <v>1057</v>
      </c>
      <c r="D195" s="63" t="s">
        <v>1058</v>
      </c>
      <c r="E195" s="64" t="s">
        <v>2355</v>
      </c>
      <c r="F195" s="65">
        <v>1</v>
      </c>
      <c r="G195" s="53" t="s">
        <v>590</v>
      </c>
      <c r="H195" s="54" t="s">
        <v>1057</v>
      </c>
      <c r="I195" s="55" t="s">
        <v>1058</v>
      </c>
      <c r="J195" s="91">
        <f>SUMIF('1. Estimation Equipe +VHL '!$I$6:$I$738,H195,'1. Estimation Equipe +VHL '!$AV$6:$AV$738)</f>
        <v>1</v>
      </c>
      <c r="K195" s="92">
        <f>SUMIF('1. Estimation Equipe +VHL '!$I$6:$I$738,H195,'1. Estimation Equipe +VHL '!$L$6:$L$738)</f>
        <v>1025</v>
      </c>
      <c r="L195" s="91">
        <f>SUMIF('1. Estimation Equipe +VHL '!$I$6:$I$738,H195,'1. Estimation Equipe +VHL '!$AU$6:$AU$738)</f>
        <v>1144252.2833005411</v>
      </c>
      <c r="M195" s="93"/>
      <c r="N195" s="93"/>
      <c r="O195" s="93">
        <v>0</v>
      </c>
      <c r="P195" s="93"/>
      <c r="Q195" s="93">
        <v>6659</v>
      </c>
      <c r="R195" s="93">
        <v>189912</v>
      </c>
      <c r="S195" s="93">
        <v>0</v>
      </c>
      <c r="T195" s="94">
        <f t="shared" si="8"/>
        <v>947681.28330054111</v>
      </c>
      <c r="U195" s="110">
        <f>SUMIF('1. Estimation Equipe +VHL '!$I$6:$I$738,H195,'1. Estimation Equipe +VHL '!$AY$6:$AY$738)</f>
        <v>1144252.2833005411</v>
      </c>
      <c r="V195" s="114">
        <f t="shared" si="9"/>
        <v>1109.8333333333355</v>
      </c>
      <c r="W195" s="114"/>
      <c r="X195" s="111">
        <f t="shared" si="7"/>
        <v>953230.44996720785</v>
      </c>
    </row>
    <row r="196" spans="1:24" x14ac:dyDescent="0.25">
      <c r="A196" s="60" t="s">
        <v>2364</v>
      </c>
      <c r="B196" s="61" t="s">
        <v>590</v>
      </c>
      <c r="C196" s="62" t="s">
        <v>1059</v>
      </c>
      <c r="D196" s="63" t="s">
        <v>1060</v>
      </c>
      <c r="E196" s="64" t="s">
        <v>2355</v>
      </c>
      <c r="F196" s="65">
        <v>1</v>
      </c>
      <c r="G196" s="53" t="s">
        <v>590</v>
      </c>
      <c r="H196" s="54" t="s">
        <v>1059</v>
      </c>
      <c r="I196" s="55" t="s">
        <v>1060</v>
      </c>
      <c r="J196" s="91">
        <f>SUMIF('1. Estimation Equipe +VHL '!$I$6:$I$738,H196,'1. Estimation Equipe +VHL '!$AV$6:$AV$738)</f>
        <v>1</v>
      </c>
      <c r="K196" s="92">
        <f>SUMIF('1. Estimation Equipe +VHL '!$I$6:$I$738,H196,'1. Estimation Equipe +VHL '!$L$6:$L$738)</f>
        <v>634</v>
      </c>
      <c r="L196" s="91">
        <f>SUMIF('1. Estimation Equipe +VHL '!$I$6:$I$738,H196,'1. Estimation Equipe +VHL '!$AU$6:$AU$738)</f>
        <v>927105.21751617966</v>
      </c>
      <c r="M196" s="93"/>
      <c r="N196" s="93"/>
      <c r="O196" s="93">
        <v>0</v>
      </c>
      <c r="P196" s="93"/>
      <c r="Q196" s="93">
        <v>0</v>
      </c>
      <c r="R196" s="93">
        <v>127667</v>
      </c>
      <c r="S196" s="93">
        <v>0</v>
      </c>
      <c r="T196" s="94">
        <f t="shared" si="8"/>
        <v>799438.21751617966</v>
      </c>
      <c r="U196" s="110">
        <f>SUMIF('1. Estimation Equipe +VHL '!$I$6:$I$738,H196,'1. Estimation Equipe +VHL '!$AY$6:$AY$738)</f>
        <v>927105.21751617966</v>
      </c>
      <c r="V196" s="114">
        <f t="shared" si="9"/>
        <v>0</v>
      </c>
      <c r="W196" s="114"/>
      <c r="X196" s="111">
        <f t="shared" si="7"/>
        <v>799438.21751617966</v>
      </c>
    </row>
    <row r="197" spans="1:24" x14ac:dyDescent="0.25">
      <c r="A197" s="60" t="s">
        <v>2360</v>
      </c>
      <c r="B197" s="61" t="s">
        <v>781</v>
      </c>
      <c r="C197" s="62" t="s">
        <v>1061</v>
      </c>
      <c r="D197" s="63" t="s">
        <v>1062</v>
      </c>
      <c r="E197" s="64" t="s">
        <v>2355</v>
      </c>
      <c r="F197" s="65">
        <v>1</v>
      </c>
      <c r="G197" s="53" t="s">
        <v>781</v>
      </c>
      <c r="H197" s="54" t="s">
        <v>1061</v>
      </c>
      <c r="I197" s="55" t="s">
        <v>1062</v>
      </c>
      <c r="J197" s="91">
        <f>SUMIF('1. Estimation Equipe +VHL '!$I$6:$I$738,H197,'1. Estimation Equipe +VHL '!$AV$6:$AV$738)</f>
        <v>1</v>
      </c>
      <c r="K197" s="92">
        <f>SUMIF('1. Estimation Equipe +VHL '!$I$6:$I$738,H197,'1. Estimation Equipe +VHL '!$L$6:$L$738)</f>
        <v>247</v>
      </c>
      <c r="L197" s="91">
        <f>SUMIF('1. Estimation Equipe +VHL '!$I$6:$I$738,H197,'1. Estimation Equipe +VHL '!$AU$6:$AU$738)</f>
        <v>979037.73461682908</v>
      </c>
      <c r="M197" s="93"/>
      <c r="N197" s="93"/>
      <c r="O197" s="93">
        <v>0</v>
      </c>
      <c r="P197" s="93"/>
      <c r="Q197" s="93">
        <v>0</v>
      </c>
      <c r="R197" s="93">
        <v>156878.15</v>
      </c>
      <c r="S197" s="93">
        <v>50000</v>
      </c>
      <c r="T197" s="94">
        <f t="shared" si="8"/>
        <v>772159.58461682906</v>
      </c>
      <c r="U197" s="110">
        <f>SUMIF('1. Estimation Equipe +VHL '!$I$6:$I$738,H197,'1. Estimation Equipe +VHL '!$AY$6:$AY$738)</f>
        <v>979037.73461682908</v>
      </c>
      <c r="V197" s="114">
        <f t="shared" si="9"/>
        <v>0</v>
      </c>
      <c r="W197" s="114"/>
      <c r="X197" s="111">
        <f t="shared" si="7"/>
        <v>772159.58461682906</v>
      </c>
    </row>
    <row r="198" spans="1:24" x14ac:dyDescent="0.25">
      <c r="A198" s="60" t="s">
        <v>2360</v>
      </c>
      <c r="B198" s="61" t="s">
        <v>781</v>
      </c>
      <c r="C198" s="62" t="s">
        <v>1063</v>
      </c>
      <c r="D198" s="63" t="s">
        <v>1064</v>
      </c>
      <c r="E198" s="64" t="s">
        <v>2355</v>
      </c>
      <c r="F198" s="65">
        <v>1</v>
      </c>
      <c r="G198" s="53" t="s">
        <v>781</v>
      </c>
      <c r="H198" s="54" t="s">
        <v>1063</v>
      </c>
      <c r="I198" s="55" t="s">
        <v>1064</v>
      </c>
      <c r="J198" s="91">
        <f>SUMIF('1. Estimation Equipe +VHL '!$I$6:$I$738,H198,'1. Estimation Equipe +VHL '!$AV$6:$AV$738)</f>
        <v>1</v>
      </c>
      <c r="K198" s="92">
        <f>SUMIF('1. Estimation Equipe +VHL '!$I$6:$I$738,H198,'1. Estimation Equipe +VHL '!$L$6:$L$738)</f>
        <v>348</v>
      </c>
      <c r="L198" s="91">
        <f>SUMIF('1. Estimation Equipe +VHL '!$I$6:$I$738,H198,'1. Estimation Equipe +VHL '!$AU$6:$AU$738)</f>
        <v>1220447.69525487</v>
      </c>
      <c r="M198" s="93"/>
      <c r="N198" s="93"/>
      <c r="O198" s="93">
        <v>0</v>
      </c>
      <c r="P198" s="93"/>
      <c r="Q198" s="93">
        <v>0</v>
      </c>
      <c r="R198" s="93">
        <v>45899</v>
      </c>
      <c r="S198" s="93">
        <v>200000</v>
      </c>
      <c r="T198" s="94">
        <f t="shared" si="8"/>
        <v>974548.69525486999</v>
      </c>
      <c r="U198" s="110">
        <f>SUMIF('1. Estimation Equipe +VHL '!$I$6:$I$738,H198,'1. Estimation Equipe +VHL '!$AY$6:$AY$738)</f>
        <v>1220447.69525487</v>
      </c>
      <c r="V198" s="114">
        <f t="shared" si="9"/>
        <v>0</v>
      </c>
      <c r="W198" s="114"/>
      <c r="X198" s="111">
        <f t="shared" ref="X198:X261" si="10">+U198+M198+O198+P198-V198-R198-S198+W198</f>
        <v>974548.69525486999</v>
      </c>
    </row>
    <row r="199" spans="1:24" x14ac:dyDescent="0.25">
      <c r="A199" s="60" t="s">
        <v>2360</v>
      </c>
      <c r="B199" s="61" t="s">
        <v>781</v>
      </c>
      <c r="C199" s="62" t="s">
        <v>1065</v>
      </c>
      <c r="D199" s="63" t="s">
        <v>678</v>
      </c>
      <c r="E199" s="64" t="s">
        <v>2355</v>
      </c>
      <c r="F199" s="65">
        <v>1</v>
      </c>
      <c r="G199" s="53" t="s">
        <v>781</v>
      </c>
      <c r="H199" s="54" t="s">
        <v>1065</v>
      </c>
      <c r="I199" s="55" t="s">
        <v>678</v>
      </c>
      <c r="J199" s="91">
        <f>SUMIF('1. Estimation Equipe +VHL '!$I$6:$I$738,H199,'1. Estimation Equipe +VHL '!$AV$6:$AV$738)</f>
        <v>1</v>
      </c>
      <c r="K199" s="92">
        <f>SUMIF('1. Estimation Equipe +VHL '!$I$6:$I$738,H199,'1. Estimation Equipe +VHL '!$L$6:$L$738)</f>
        <v>293</v>
      </c>
      <c r="L199" s="91">
        <f>SUMIF('1. Estimation Equipe +VHL '!$I$6:$I$738,H199,'1. Estimation Equipe +VHL '!$AU$6:$AU$738)</f>
        <v>1284675.6334066556</v>
      </c>
      <c r="M199" s="93"/>
      <c r="N199" s="93"/>
      <c r="O199" s="93">
        <v>0</v>
      </c>
      <c r="P199" s="93"/>
      <c r="Q199" s="93">
        <v>0</v>
      </c>
      <c r="R199" s="93">
        <v>110690.3</v>
      </c>
      <c r="S199" s="93">
        <v>0</v>
      </c>
      <c r="T199" s="94">
        <f t="shared" ref="T199:T262" si="11">+L199+M199+O199+P199-Q199-R199-S199</f>
        <v>1173985.3334066556</v>
      </c>
      <c r="U199" s="110">
        <f>SUMIF('1. Estimation Equipe +VHL '!$I$6:$I$738,H199,'1. Estimation Equipe +VHL '!$AY$6:$AY$738)</f>
        <v>1284675.6334066556</v>
      </c>
      <c r="V199" s="114">
        <f t="shared" ref="V199:V262" si="12">0.166666666666667*Q199</f>
        <v>0</v>
      </c>
      <c r="W199" s="114"/>
      <c r="X199" s="111">
        <f t="shared" si="10"/>
        <v>1173985.3334066556</v>
      </c>
    </row>
    <row r="200" spans="1:24" x14ac:dyDescent="0.25">
      <c r="A200" s="60" t="s">
        <v>2360</v>
      </c>
      <c r="B200" s="61" t="s">
        <v>781</v>
      </c>
      <c r="C200" s="62" t="s">
        <v>1066</v>
      </c>
      <c r="D200" s="63" t="s">
        <v>1067</v>
      </c>
      <c r="E200" s="64" t="s">
        <v>2355</v>
      </c>
      <c r="F200" s="65">
        <v>1</v>
      </c>
      <c r="G200" s="53" t="s">
        <v>781</v>
      </c>
      <c r="H200" s="54" t="s">
        <v>1066</v>
      </c>
      <c r="I200" s="55" t="s">
        <v>1067</v>
      </c>
      <c r="J200" s="91">
        <f>SUMIF('1. Estimation Equipe +VHL '!$I$6:$I$738,H200,'1. Estimation Equipe +VHL '!$AV$6:$AV$738)</f>
        <v>1</v>
      </c>
      <c r="K200" s="92">
        <f>SUMIF('1. Estimation Equipe +VHL '!$I$6:$I$738,H200,'1. Estimation Equipe +VHL '!$L$6:$L$738)</f>
        <v>1198</v>
      </c>
      <c r="L200" s="91">
        <f>SUMIF('1. Estimation Equipe +VHL '!$I$6:$I$738,H200,'1. Estimation Equipe +VHL '!$AU$6:$AU$738)</f>
        <v>1314423.7157527052</v>
      </c>
      <c r="M200" s="93"/>
      <c r="N200" s="93"/>
      <c r="O200" s="93">
        <v>0</v>
      </c>
      <c r="P200" s="93"/>
      <c r="Q200" s="93">
        <v>931443.01</v>
      </c>
      <c r="R200" s="93">
        <v>152043.38</v>
      </c>
      <c r="S200" s="93">
        <v>0</v>
      </c>
      <c r="T200" s="94">
        <f t="shared" si="11"/>
        <v>230937.32575270522</v>
      </c>
      <c r="U200" s="110">
        <f>SUMIF('1. Estimation Equipe +VHL '!$I$6:$I$738,H200,'1. Estimation Equipe +VHL '!$AY$6:$AY$738)</f>
        <v>1314423.7157527052</v>
      </c>
      <c r="V200" s="114">
        <f t="shared" si="12"/>
        <v>155240.50166666697</v>
      </c>
      <c r="W200" s="114"/>
      <c r="X200" s="111">
        <f t="shared" si="10"/>
        <v>1007139.8340860383</v>
      </c>
    </row>
    <row r="201" spans="1:24" x14ac:dyDescent="0.25">
      <c r="A201" s="60" t="s">
        <v>2363</v>
      </c>
      <c r="B201" s="61" t="s">
        <v>594</v>
      </c>
      <c r="C201" s="62" t="s">
        <v>1068</v>
      </c>
      <c r="D201" s="63" t="s">
        <v>1069</v>
      </c>
      <c r="E201" s="64" t="s">
        <v>2355</v>
      </c>
      <c r="F201" s="65">
        <v>1</v>
      </c>
      <c r="G201" s="53" t="s">
        <v>594</v>
      </c>
      <c r="H201" s="54" t="s">
        <v>1068</v>
      </c>
      <c r="I201" s="55" t="s">
        <v>1069</v>
      </c>
      <c r="J201" s="91">
        <f>SUMIF('1. Estimation Equipe +VHL '!$I$6:$I$738,H201,'1. Estimation Equipe +VHL '!$AV$6:$AV$738)</f>
        <v>2</v>
      </c>
      <c r="K201" s="92">
        <f>SUMIF('1. Estimation Equipe +VHL '!$I$6:$I$738,H201,'1. Estimation Equipe +VHL '!$L$6:$L$738)</f>
        <v>2110</v>
      </c>
      <c r="L201" s="91">
        <f>SUMIF('1. Estimation Equipe +VHL '!$I$6:$I$738,H201,'1. Estimation Equipe +VHL '!$AU$6:$AU$738)</f>
        <v>3139432.2018244588</v>
      </c>
      <c r="M201" s="93"/>
      <c r="N201" s="93"/>
      <c r="O201" s="93">
        <v>0</v>
      </c>
      <c r="P201" s="93"/>
      <c r="Q201" s="93">
        <v>0</v>
      </c>
      <c r="R201" s="93">
        <v>764700.5</v>
      </c>
      <c r="S201" s="93">
        <v>0</v>
      </c>
      <c r="T201" s="94">
        <f t="shared" si="11"/>
        <v>2374731.7018244588</v>
      </c>
      <c r="U201" s="110">
        <f>SUMIF('1. Estimation Equipe +VHL '!$I$6:$I$738,H201,'1. Estimation Equipe +VHL '!$AY$6:$AY$738)</f>
        <v>3139432.2018244588</v>
      </c>
      <c r="V201" s="114">
        <f t="shared" si="12"/>
        <v>0</v>
      </c>
      <c r="W201" s="114"/>
      <c r="X201" s="111">
        <f t="shared" si="10"/>
        <v>2374731.7018244588</v>
      </c>
    </row>
    <row r="202" spans="1:24" x14ac:dyDescent="0.25">
      <c r="A202" s="60" t="s">
        <v>2363</v>
      </c>
      <c r="B202" s="61" t="s">
        <v>594</v>
      </c>
      <c r="C202" s="62" t="s">
        <v>1070</v>
      </c>
      <c r="D202" s="63" t="s">
        <v>1071</v>
      </c>
      <c r="E202" s="64" t="s">
        <v>2355</v>
      </c>
      <c r="F202" s="65">
        <v>1</v>
      </c>
      <c r="G202" s="53" t="s">
        <v>594</v>
      </c>
      <c r="H202" s="54" t="s">
        <v>1070</v>
      </c>
      <c r="I202" s="55" t="s">
        <v>1071</v>
      </c>
      <c r="J202" s="91">
        <f>SUMIF('1. Estimation Equipe +VHL '!$I$6:$I$738,H202,'1. Estimation Equipe +VHL '!$AV$6:$AV$738)</f>
        <v>1</v>
      </c>
      <c r="K202" s="92">
        <f>SUMIF('1. Estimation Equipe +VHL '!$I$6:$I$738,H202,'1. Estimation Equipe +VHL '!$L$6:$L$738)</f>
        <v>805</v>
      </c>
      <c r="L202" s="91">
        <f>SUMIF('1. Estimation Equipe +VHL '!$I$6:$I$738,H202,'1. Estimation Equipe +VHL '!$AU$6:$AU$738)</f>
        <v>1097191.0840719694</v>
      </c>
      <c r="M202" s="93"/>
      <c r="N202" s="93"/>
      <c r="O202" s="93">
        <v>0</v>
      </c>
      <c r="P202" s="93"/>
      <c r="Q202" s="93">
        <v>0</v>
      </c>
      <c r="R202" s="93">
        <v>167298.35</v>
      </c>
      <c r="S202" s="93">
        <v>0</v>
      </c>
      <c r="T202" s="94">
        <f t="shared" si="11"/>
        <v>929892.7340719694</v>
      </c>
      <c r="U202" s="110">
        <f>SUMIF('1. Estimation Equipe +VHL '!$I$6:$I$738,H202,'1. Estimation Equipe +VHL '!$AY$6:$AY$738)</f>
        <v>1097191.0840719694</v>
      </c>
      <c r="V202" s="114">
        <f t="shared" si="12"/>
        <v>0</v>
      </c>
      <c r="W202" s="114"/>
      <c r="X202" s="111">
        <f t="shared" si="10"/>
        <v>929892.7340719694</v>
      </c>
    </row>
    <row r="203" spans="1:24" x14ac:dyDescent="0.25">
      <c r="A203" s="60" t="s">
        <v>2363</v>
      </c>
      <c r="B203" s="61" t="s">
        <v>594</v>
      </c>
      <c r="C203" s="62" t="s">
        <v>1072</v>
      </c>
      <c r="D203" s="63" t="s">
        <v>1073</v>
      </c>
      <c r="E203" s="64" t="s">
        <v>2355</v>
      </c>
      <c r="F203" s="65">
        <v>1</v>
      </c>
      <c r="G203" s="53" t="s">
        <v>594</v>
      </c>
      <c r="H203" s="54" t="s">
        <v>1072</v>
      </c>
      <c r="I203" s="55" t="s">
        <v>1073</v>
      </c>
      <c r="J203" s="91">
        <f>SUMIF('1. Estimation Equipe +VHL '!$I$6:$I$738,H203,'1. Estimation Equipe +VHL '!$AV$6:$AV$738)</f>
        <v>1</v>
      </c>
      <c r="K203" s="92">
        <f>SUMIF('1. Estimation Equipe +VHL '!$I$6:$I$738,H203,'1. Estimation Equipe +VHL '!$L$6:$L$738)</f>
        <v>603</v>
      </c>
      <c r="L203" s="91">
        <f>SUMIF('1. Estimation Equipe +VHL '!$I$6:$I$738,H203,'1. Estimation Equipe +VHL '!$AU$6:$AU$738)</f>
        <v>992928.10001255421</v>
      </c>
      <c r="M203" s="93"/>
      <c r="N203" s="93"/>
      <c r="O203" s="93">
        <v>0</v>
      </c>
      <c r="P203" s="93"/>
      <c r="Q203" s="93">
        <v>0</v>
      </c>
      <c r="R203" s="93">
        <v>35111.5</v>
      </c>
      <c r="S203" s="93">
        <v>0</v>
      </c>
      <c r="T203" s="94">
        <f t="shared" si="11"/>
        <v>957816.60001255421</v>
      </c>
      <c r="U203" s="110">
        <f>SUMIF('1. Estimation Equipe +VHL '!$I$6:$I$738,H203,'1. Estimation Equipe +VHL '!$AY$6:$AY$738)</f>
        <v>992928.10001255421</v>
      </c>
      <c r="V203" s="114">
        <f t="shared" si="12"/>
        <v>0</v>
      </c>
      <c r="W203" s="114"/>
      <c r="X203" s="111">
        <f t="shared" si="10"/>
        <v>957816.60001255421</v>
      </c>
    </row>
    <row r="204" spans="1:24" x14ac:dyDescent="0.25">
      <c r="A204" s="60" t="s">
        <v>2360</v>
      </c>
      <c r="B204" s="61" t="s">
        <v>588</v>
      </c>
      <c r="C204" s="62" t="s">
        <v>1074</v>
      </c>
      <c r="D204" s="63" t="s">
        <v>664</v>
      </c>
      <c r="E204" s="64" t="s">
        <v>2355</v>
      </c>
      <c r="F204" s="65">
        <v>1</v>
      </c>
      <c r="G204" s="53" t="s">
        <v>588</v>
      </c>
      <c r="H204" s="54" t="s">
        <v>1074</v>
      </c>
      <c r="I204" s="55" t="s">
        <v>664</v>
      </c>
      <c r="J204" s="91">
        <f>SUMIF('1. Estimation Equipe +VHL '!$I$6:$I$738,H204,'1. Estimation Equipe +VHL '!$AV$6:$AV$738)</f>
        <v>1</v>
      </c>
      <c r="K204" s="92">
        <f>SUMIF('1. Estimation Equipe +VHL '!$I$6:$I$738,H204,'1. Estimation Equipe +VHL '!$L$6:$L$738)</f>
        <v>1053</v>
      </c>
      <c r="L204" s="91">
        <f>SUMIF('1. Estimation Equipe +VHL '!$I$6:$I$738,H204,'1. Estimation Equipe +VHL '!$AU$6:$AU$738)</f>
        <v>1243647.0091414503</v>
      </c>
      <c r="M204" s="93"/>
      <c r="N204" s="93"/>
      <c r="O204" s="93">
        <v>0</v>
      </c>
      <c r="P204" s="93"/>
      <c r="Q204" s="93">
        <v>0</v>
      </c>
      <c r="R204" s="93">
        <v>135022.13</v>
      </c>
      <c r="S204" s="93">
        <v>0</v>
      </c>
      <c r="T204" s="94">
        <f t="shared" si="11"/>
        <v>1108624.8791414504</v>
      </c>
      <c r="U204" s="110">
        <f>SUMIF('1. Estimation Equipe +VHL '!$I$6:$I$738,H204,'1. Estimation Equipe +VHL '!$AY$6:$AY$738)</f>
        <v>1243647.0091414503</v>
      </c>
      <c r="V204" s="114">
        <f t="shared" si="12"/>
        <v>0</v>
      </c>
      <c r="W204" s="114"/>
      <c r="X204" s="111">
        <f t="shared" si="10"/>
        <v>1108624.8791414504</v>
      </c>
    </row>
    <row r="205" spans="1:24" x14ac:dyDescent="0.25">
      <c r="A205" s="60" t="s">
        <v>2366</v>
      </c>
      <c r="B205" s="61" t="s">
        <v>595</v>
      </c>
      <c r="C205" s="62" t="s">
        <v>1075</v>
      </c>
      <c r="D205" s="63" t="s">
        <v>1076</v>
      </c>
      <c r="E205" s="64" t="s">
        <v>2358</v>
      </c>
      <c r="F205" s="65">
        <v>1</v>
      </c>
      <c r="G205" s="53" t="s">
        <v>595</v>
      </c>
      <c r="H205" s="54" t="s">
        <v>1075</v>
      </c>
      <c r="I205" s="55" t="s">
        <v>1076</v>
      </c>
      <c r="J205" s="91">
        <f>SUMIF('1. Estimation Equipe +VHL '!$I$6:$I$738,H205,'1. Estimation Equipe +VHL '!$AV$6:$AV$738)</f>
        <v>1</v>
      </c>
      <c r="K205" s="92">
        <f>SUMIF('1. Estimation Equipe +VHL '!$I$6:$I$738,H205,'1. Estimation Equipe +VHL '!$L$6:$L$738)</f>
        <v>3475</v>
      </c>
      <c r="L205" s="91">
        <f>SUMIF('1. Estimation Equipe +VHL '!$I$6:$I$738,H205,'1. Estimation Equipe +VHL '!$AU$6:$AU$738)</f>
        <v>2887587.1333300862</v>
      </c>
      <c r="M205" s="93"/>
      <c r="N205" s="93"/>
      <c r="O205" s="93">
        <v>0</v>
      </c>
      <c r="P205" s="93">
        <v>1381783</v>
      </c>
      <c r="Q205" s="93">
        <v>0</v>
      </c>
      <c r="R205" s="93">
        <v>161430</v>
      </c>
      <c r="S205" s="93">
        <v>0</v>
      </c>
      <c r="T205" s="94">
        <f t="shared" si="11"/>
        <v>4107940.1333300862</v>
      </c>
      <c r="U205" s="110">
        <f>SUMIF('1. Estimation Equipe +VHL '!$I$6:$I$738,H205,'1. Estimation Equipe +VHL '!$AY$6:$AY$738)</f>
        <v>2887587.1333300862</v>
      </c>
      <c r="V205" s="114">
        <f t="shared" si="12"/>
        <v>0</v>
      </c>
      <c r="W205" s="114"/>
      <c r="X205" s="111">
        <f t="shared" si="10"/>
        <v>4107940.1333300862</v>
      </c>
    </row>
    <row r="206" spans="1:24" x14ac:dyDescent="0.25">
      <c r="A206" s="60" t="s">
        <v>2366</v>
      </c>
      <c r="B206" s="61" t="s">
        <v>595</v>
      </c>
      <c r="C206" s="62" t="s">
        <v>1077</v>
      </c>
      <c r="D206" s="63" t="s">
        <v>699</v>
      </c>
      <c r="E206" s="64" t="s">
        <v>2355</v>
      </c>
      <c r="F206" s="65">
        <v>1</v>
      </c>
      <c r="G206" s="53" t="s">
        <v>595</v>
      </c>
      <c r="H206" s="54" t="s">
        <v>1077</v>
      </c>
      <c r="I206" s="55" t="s">
        <v>699</v>
      </c>
      <c r="J206" s="91">
        <f>SUMIF('1. Estimation Equipe +VHL '!$I$6:$I$738,H206,'1. Estimation Equipe +VHL '!$AV$6:$AV$738)</f>
        <v>1</v>
      </c>
      <c r="K206" s="92">
        <f>SUMIF('1. Estimation Equipe +VHL '!$I$6:$I$738,H206,'1. Estimation Equipe +VHL '!$L$6:$L$738)</f>
        <v>1074</v>
      </c>
      <c r="L206" s="91">
        <f>SUMIF('1. Estimation Equipe +VHL '!$I$6:$I$738,H206,'1. Estimation Equipe +VHL '!$AU$6:$AU$738)</f>
        <v>1146984.4868262985</v>
      </c>
      <c r="M206" s="93"/>
      <c r="N206" s="93"/>
      <c r="O206" s="93">
        <v>0</v>
      </c>
      <c r="P206" s="93"/>
      <c r="Q206" s="93">
        <v>0</v>
      </c>
      <c r="R206" s="93">
        <v>192832.59</v>
      </c>
      <c r="S206" s="93">
        <v>0</v>
      </c>
      <c r="T206" s="94">
        <f t="shared" si="11"/>
        <v>954151.89682629856</v>
      </c>
      <c r="U206" s="110">
        <f>SUMIF('1. Estimation Equipe +VHL '!$I$6:$I$738,H206,'1. Estimation Equipe +VHL '!$AY$6:$AY$738)</f>
        <v>1146984.4868262985</v>
      </c>
      <c r="V206" s="114">
        <f t="shared" si="12"/>
        <v>0</v>
      </c>
      <c r="W206" s="114"/>
      <c r="X206" s="111">
        <f t="shared" si="10"/>
        <v>954151.89682629856</v>
      </c>
    </row>
    <row r="207" spans="1:24" x14ac:dyDescent="0.25">
      <c r="A207" s="60" t="s">
        <v>2366</v>
      </c>
      <c r="B207" s="61" t="s">
        <v>595</v>
      </c>
      <c r="C207" s="62" t="s">
        <v>1078</v>
      </c>
      <c r="D207" s="63" t="s">
        <v>700</v>
      </c>
      <c r="E207" s="64" t="s">
        <v>2355</v>
      </c>
      <c r="F207" s="65">
        <v>1</v>
      </c>
      <c r="G207" s="53" t="s">
        <v>595</v>
      </c>
      <c r="H207" s="54" t="s">
        <v>1078</v>
      </c>
      <c r="I207" s="55" t="s">
        <v>700</v>
      </c>
      <c r="J207" s="91">
        <f>SUMIF('1. Estimation Equipe +VHL '!$I$6:$I$738,H207,'1. Estimation Equipe +VHL '!$AV$6:$AV$738)</f>
        <v>1</v>
      </c>
      <c r="K207" s="92">
        <f>SUMIF('1. Estimation Equipe +VHL '!$I$6:$I$738,H207,'1. Estimation Equipe +VHL '!$L$6:$L$738)</f>
        <v>807</v>
      </c>
      <c r="L207" s="91">
        <f>SUMIF('1. Estimation Equipe +VHL '!$I$6:$I$738,H207,'1. Estimation Equipe +VHL '!$AU$6:$AU$738)</f>
        <v>1096543.2489588202</v>
      </c>
      <c r="M207" s="93"/>
      <c r="N207" s="93"/>
      <c r="O207" s="93">
        <v>0</v>
      </c>
      <c r="P207" s="93"/>
      <c r="Q207" s="93">
        <v>0</v>
      </c>
      <c r="R207" s="93">
        <v>131560.18</v>
      </c>
      <c r="S207" s="93">
        <v>0</v>
      </c>
      <c r="T207" s="94">
        <f t="shared" si="11"/>
        <v>964983.06895882031</v>
      </c>
      <c r="U207" s="110">
        <f>SUMIF('1. Estimation Equipe +VHL '!$I$6:$I$738,H207,'1. Estimation Equipe +VHL '!$AY$6:$AY$738)</f>
        <v>1096543.2489588202</v>
      </c>
      <c r="V207" s="114">
        <f t="shared" si="12"/>
        <v>0</v>
      </c>
      <c r="W207" s="114"/>
      <c r="X207" s="111">
        <f t="shared" si="10"/>
        <v>964983.06895882031</v>
      </c>
    </row>
    <row r="208" spans="1:24" x14ac:dyDescent="0.25">
      <c r="A208" s="60" t="s">
        <v>2362</v>
      </c>
      <c r="B208" s="61" t="s">
        <v>826</v>
      </c>
      <c r="C208" s="62" t="s">
        <v>1079</v>
      </c>
      <c r="D208" s="63" t="s">
        <v>1080</v>
      </c>
      <c r="E208" s="64" t="s">
        <v>2355</v>
      </c>
      <c r="F208" s="65">
        <v>1</v>
      </c>
      <c r="G208" s="53" t="s">
        <v>826</v>
      </c>
      <c r="H208" s="54" t="s">
        <v>1079</v>
      </c>
      <c r="I208" s="55" t="s">
        <v>1080</v>
      </c>
      <c r="J208" s="91">
        <f>SUMIF('1. Estimation Equipe +VHL '!$I$6:$I$738,H208,'1. Estimation Equipe +VHL '!$AV$6:$AV$738)</f>
        <v>2</v>
      </c>
      <c r="K208" s="92">
        <f>SUMIF('1. Estimation Equipe +VHL '!$I$6:$I$738,H208,'1. Estimation Equipe +VHL '!$L$6:$L$738)</f>
        <v>1545</v>
      </c>
      <c r="L208" s="91">
        <f>SUMIF('1. Estimation Equipe +VHL '!$I$6:$I$738,H208,'1. Estimation Equipe +VHL '!$AU$6:$AU$738)</f>
        <v>2132943.9795454005</v>
      </c>
      <c r="M208" s="93"/>
      <c r="N208" s="93"/>
      <c r="O208" s="93">
        <v>0</v>
      </c>
      <c r="P208" s="93"/>
      <c r="Q208" s="93">
        <v>92185</v>
      </c>
      <c r="R208" s="93">
        <v>154861</v>
      </c>
      <c r="S208" s="93">
        <v>0</v>
      </c>
      <c r="T208" s="94">
        <f t="shared" si="11"/>
        <v>1885897.9795454005</v>
      </c>
      <c r="U208" s="110">
        <f>SUMIF('1. Estimation Equipe +VHL '!$I$6:$I$738,H208,'1. Estimation Equipe +VHL '!$AY$6:$AY$738)</f>
        <v>2432943.9795454005</v>
      </c>
      <c r="V208" s="114">
        <f t="shared" si="12"/>
        <v>15364.166666666697</v>
      </c>
      <c r="W208" s="114"/>
      <c r="X208" s="111">
        <f t="shared" si="10"/>
        <v>2262718.812878734</v>
      </c>
    </row>
    <row r="209" spans="1:24" x14ac:dyDescent="0.25">
      <c r="A209" s="60" t="s">
        <v>2362</v>
      </c>
      <c r="B209" s="61" t="s">
        <v>826</v>
      </c>
      <c r="C209" s="62" t="s">
        <v>1081</v>
      </c>
      <c r="D209" s="63" t="s">
        <v>1082</v>
      </c>
      <c r="E209" s="64" t="s">
        <v>2355</v>
      </c>
      <c r="F209" s="65">
        <v>1</v>
      </c>
      <c r="G209" s="53" t="s">
        <v>826</v>
      </c>
      <c r="H209" s="54" t="s">
        <v>1081</v>
      </c>
      <c r="I209" s="55" t="s">
        <v>1082</v>
      </c>
      <c r="J209" s="91">
        <f>SUMIF('1. Estimation Equipe +VHL '!$I$6:$I$738,H209,'1. Estimation Equipe +VHL '!$AV$6:$AV$738)</f>
        <v>2</v>
      </c>
      <c r="K209" s="92">
        <f>SUMIF('1. Estimation Equipe +VHL '!$I$6:$I$738,H209,'1. Estimation Equipe +VHL '!$L$6:$L$738)</f>
        <v>1645</v>
      </c>
      <c r="L209" s="91">
        <f>SUMIF('1. Estimation Equipe +VHL '!$I$6:$I$738,H209,'1. Estimation Equipe +VHL '!$AU$6:$AU$738)</f>
        <v>2034424.3537325757</v>
      </c>
      <c r="M209" s="93"/>
      <c r="N209" s="93"/>
      <c r="O209" s="93">
        <v>0</v>
      </c>
      <c r="P209" s="93"/>
      <c r="Q209" s="93">
        <v>393332</v>
      </c>
      <c r="R209" s="93">
        <v>57069</v>
      </c>
      <c r="S209" s="93">
        <v>0</v>
      </c>
      <c r="T209" s="94">
        <f t="shared" si="11"/>
        <v>1584023.3537325757</v>
      </c>
      <c r="U209" s="110">
        <f>SUMIF('1. Estimation Equipe +VHL '!$I$6:$I$738,H209,'1. Estimation Equipe +VHL '!$AY$6:$AY$738)</f>
        <v>2034424.3537325757</v>
      </c>
      <c r="V209" s="114">
        <f t="shared" si="12"/>
        <v>65555.333333333459</v>
      </c>
      <c r="W209" s="114"/>
      <c r="X209" s="111">
        <f t="shared" si="10"/>
        <v>1911800.0203992422</v>
      </c>
    </row>
    <row r="210" spans="1:24" x14ac:dyDescent="0.25">
      <c r="A210" s="60" t="s">
        <v>2362</v>
      </c>
      <c r="B210" s="61" t="s">
        <v>826</v>
      </c>
      <c r="C210" s="62" t="s">
        <v>1083</v>
      </c>
      <c r="D210" s="63" t="s">
        <v>1084</v>
      </c>
      <c r="E210" s="64" t="s">
        <v>2355</v>
      </c>
      <c r="F210" s="65">
        <v>1</v>
      </c>
      <c r="G210" s="53" t="s">
        <v>826</v>
      </c>
      <c r="H210" s="54" t="s">
        <v>1083</v>
      </c>
      <c r="I210" s="55" t="s">
        <v>1084</v>
      </c>
      <c r="J210" s="91">
        <f>SUMIF('1. Estimation Equipe +VHL '!$I$6:$I$738,H210,'1. Estimation Equipe +VHL '!$AV$6:$AV$738)</f>
        <v>1</v>
      </c>
      <c r="K210" s="92">
        <f>SUMIF('1. Estimation Equipe +VHL '!$I$6:$I$738,H210,'1. Estimation Equipe +VHL '!$L$6:$L$738)</f>
        <v>224</v>
      </c>
      <c r="L210" s="91">
        <f>SUMIF('1. Estimation Equipe +VHL '!$I$6:$I$738,H210,'1. Estimation Equipe +VHL '!$AU$6:$AU$738)</f>
        <v>1225815.6793879869</v>
      </c>
      <c r="M210" s="93"/>
      <c r="N210" s="93"/>
      <c r="O210" s="93">
        <v>0</v>
      </c>
      <c r="P210" s="93"/>
      <c r="Q210" s="93">
        <v>0</v>
      </c>
      <c r="R210" s="93">
        <v>0</v>
      </c>
      <c r="S210" s="93">
        <v>0</v>
      </c>
      <c r="T210" s="94">
        <f t="shared" si="11"/>
        <v>1225815.6793879869</v>
      </c>
      <c r="U210" s="110">
        <f>SUMIF('1. Estimation Equipe +VHL '!$I$6:$I$738,H210,'1. Estimation Equipe +VHL '!$AY$6:$AY$738)</f>
        <v>1225815.6793879869</v>
      </c>
      <c r="V210" s="114">
        <f t="shared" si="12"/>
        <v>0</v>
      </c>
      <c r="W210" s="114"/>
      <c r="X210" s="111">
        <f t="shared" si="10"/>
        <v>1225815.6793879869</v>
      </c>
    </row>
    <row r="211" spans="1:24" x14ac:dyDescent="0.25">
      <c r="A211" s="60" t="s">
        <v>2362</v>
      </c>
      <c r="B211" s="61" t="s">
        <v>826</v>
      </c>
      <c r="C211" s="62" t="s">
        <v>1085</v>
      </c>
      <c r="D211" s="63" t="s">
        <v>1086</v>
      </c>
      <c r="E211" s="64" t="s">
        <v>2355</v>
      </c>
      <c r="F211" s="65">
        <v>1</v>
      </c>
      <c r="G211" s="53" t="s">
        <v>826</v>
      </c>
      <c r="H211" s="54" t="s">
        <v>1085</v>
      </c>
      <c r="I211" s="55" t="s">
        <v>1086</v>
      </c>
      <c r="J211" s="91">
        <f>SUMIF('1. Estimation Equipe +VHL '!$I$6:$I$738,H211,'1. Estimation Equipe +VHL '!$AV$6:$AV$738)</f>
        <v>1</v>
      </c>
      <c r="K211" s="92">
        <f>SUMIF('1. Estimation Equipe +VHL '!$I$6:$I$738,H211,'1. Estimation Equipe +VHL '!$L$6:$L$738)</f>
        <v>817</v>
      </c>
      <c r="L211" s="91">
        <f>SUMIF('1. Estimation Equipe +VHL '!$I$6:$I$738,H211,'1. Estimation Equipe +VHL '!$AU$6:$AU$738)</f>
        <v>1051772.118155573</v>
      </c>
      <c r="M211" s="93"/>
      <c r="N211" s="93"/>
      <c r="O211" s="93">
        <v>0</v>
      </c>
      <c r="P211" s="93"/>
      <c r="Q211" s="93">
        <v>204811</v>
      </c>
      <c r="R211" s="93">
        <v>99044</v>
      </c>
      <c r="S211" s="93">
        <v>0</v>
      </c>
      <c r="T211" s="94">
        <f t="shared" si="11"/>
        <v>747917.11815557303</v>
      </c>
      <c r="U211" s="110">
        <f>SUMIF('1. Estimation Equipe +VHL '!$I$6:$I$738,H211,'1. Estimation Equipe +VHL '!$AY$6:$AY$738)</f>
        <v>1051772.118155573</v>
      </c>
      <c r="V211" s="114">
        <f t="shared" si="12"/>
        <v>34135.16666666673</v>
      </c>
      <c r="W211" s="114"/>
      <c r="X211" s="111">
        <f t="shared" si="10"/>
        <v>918592.95148890628</v>
      </c>
    </row>
    <row r="212" spans="1:24" x14ac:dyDescent="0.25">
      <c r="A212" s="60" t="s">
        <v>2362</v>
      </c>
      <c r="B212" s="61" t="s">
        <v>826</v>
      </c>
      <c r="C212" s="62" t="s">
        <v>1087</v>
      </c>
      <c r="D212" s="63" t="s">
        <v>1088</v>
      </c>
      <c r="E212" s="64" t="s">
        <v>2355</v>
      </c>
      <c r="F212" s="65">
        <v>1</v>
      </c>
      <c r="G212" s="53" t="s">
        <v>826</v>
      </c>
      <c r="H212" s="54" t="s">
        <v>1087</v>
      </c>
      <c r="I212" s="55" t="s">
        <v>1088</v>
      </c>
      <c r="J212" s="91">
        <f>SUMIF('1. Estimation Equipe +VHL '!$I$6:$I$738,H212,'1. Estimation Equipe +VHL '!$AV$6:$AV$738)</f>
        <v>1</v>
      </c>
      <c r="K212" s="92">
        <f>SUMIF('1. Estimation Equipe +VHL '!$I$6:$I$738,H212,'1. Estimation Equipe +VHL '!$L$6:$L$738)</f>
        <v>579</v>
      </c>
      <c r="L212" s="91">
        <f>SUMIF('1. Estimation Equipe +VHL '!$I$6:$I$738,H212,'1. Estimation Equipe +VHL '!$AU$6:$AU$738)</f>
        <v>929370.2045572513</v>
      </c>
      <c r="M212" s="93"/>
      <c r="N212" s="93"/>
      <c r="O212" s="93">
        <v>0</v>
      </c>
      <c r="P212" s="93"/>
      <c r="Q212" s="93">
        <v>0</v>
      </c>
      <c r="R212" s="93">
        <v>117994</v>
      </c>
      <c r="S212" s="93">
        <v>0</v>
      </c>
      <c r="T212" s="94">
        <f t="shared" si="11"/>
        <v>811376.2045572513</v>
      </c>
      <c r="U212" s="110">
        <f>SUMIF('1. Estimation Equipe +VHL '!$I$6:$I$738,H212,'1. Estimation Equipe +VHL '!$AY$6:$AY$738)</f>
        <v>929370.2045572513</v>
      </c>
      <c r="V212" s="114">
        <f t="shared" si="12"/>
        <v>0</v>
      </c>
      <c r="W212" s="114"/>
      <c r="X212" s="111">
        <f t="shared" si="10"/>
        <v>811376.2045572513</v>
      </c>
    </row>
    <row r="213" spans="1:24" x14ac:dyDescent="0.25">
      <c r="A213" s="60" t="s">
        <v>2359</v>
      </c>
      <c r="B213" s="61" t="s">
        <v>587</v>
      </c>
      <c r="C213" s="62" t="s">
        <v>1089</v>
      </c>
      <c r="D213" s="63" t="s">
        <v>1090</v>
      </c>
      <c r="E213" s="64" t="s">
        <v>2358</v>
      </c>
      <c r="F213" s="65">
        <v>1</v>
      </c>
      <c r="G213" s="53" t="s">
        <v>587</v>
      </c>
      <c r="H213" s="54" t="s">
        <v>1089</v>
      </c>
      <c r="I213" s="55" t="s">
        <v>1090</v>
      </c>
      <c r="J213" s="91">
        <f>SUMIF('1. Estimation Equipe +VHL '!$I$6:$I$738,H213,'1. Estimation Equipe +VHL '!$AV$6:$AV$738)</f>
        <v>1</v>
      </c>
      <c r="K213" s="92">
        <f>SUMIF('1. Estimation Equipe +VHL '!$I$6:$I$738,H213,'1. Estimation Equipe +VHL '!$L$6:$L$738)</f>
        <v>3173</v>
      </c>
      <c r="L213" s="91">
        <f>SUMIF('1. Estimation Equipe +VHL '!$I$6:$I$738,H213,'1. Estimation Equipe +VHL '!$AU$6:$AU$738)</f>
        <v>3118867.5811377293</v>
      </c>
      <c r="M213" s="93"/>
      <c r="N213" s="93"/>
      <c r="O213" s="93">
        <v>0</v>
      </c>
      <c r="P213" s="93">
        <v>1167783</v>
      </c>
      <c r="Q213" s="93">
        <v>1567593.76</v>
      </c>
      <c r="R213" s="93">
        <v>356795.8</v>
      </c>
      <c r="S213" s="93">
        <v>0</v>
      </c>
      <c r="T213" s="94">
        <f t="shared" si="11"/>
        <v>2362261.0211377302</v>
      </c>
      <c r="U213" s="110">
        <f>SUMIF('1. Estimation Equipe +VHL '!$I$6:$I$738,H213,'1. Estimation Equipe +VHL '!$AY$6:$AY$738)</f>
        <v>3118867.5811377293</v>
      </c>
      <c r="V213" s="114">
        <f t="shared" si="12"/>
        <v>261265.62666666717</v>
      </c>
      <c r="W213" s="114"/>
      <c r="X213" s="111">
        <f t="shared" si="10"/>
        <v>3668589.1544710631</v>
      </c>
    </row>
    <row r="214" spans="1:24" x14ac:dyDescent="0.25">
      <c r="A214" s="60" t="s">
        <v>2359</v>
      </c>
      <c r="B214" s="61" t="s">
        <v>587</v>
      </c>
      <c r="C214" s="62" t="s">
        <v>1091</v>
      </c>
      <c r="D214" s="63" t="s">
        <v>642</v>
      </c>
      <c r="E214" s="64" t="s">
        <v>2355</v>
      </c>
      <c r="F214" s="65">
        <v>1</v>
      </c>
      <c r="G214" s="53" t="s">
        <v>587</v>
      </c>
      <c r="H214" s="54" t="s">
        <v>1091</v>
      </c>
      <c r="I214" s="55" t="s">
        <v>642</v>
      </c>
      <c r="J214" s="91">
        <f>SUMIF('1. Estimation Equipe +VHL '!$I$6:$I$738,H214,'1. Estimation Equipe +VHL '!$AV$6:$AV$738)</f>
        <v>2</v>
      </c>
      <c r="K214" s="92">
        <f>SUMIF('1. Estimation Equipe +VHL '!$I$6:$I$738,H214,'1. Estimation Equipe +VHL '!$L$6:$L$738)</f>
        <v>930</v>
      </c>
      <c r="L214" s="91">
        <f>SUMIF('1. Estimation Equipe +VHL '!$I$6:$I$738,H214,'1. Estimation Equipe +VHL '!$AU$6:$AU$738)</f>
        <v>2360504.5874647181</v>
      </c>
      <c r="M214" s="93"/>
      <c r="N214" s="93"/>
      <c r="O214" s="93">
        <v>0</v>
      </c>
      <c r="P214" s="93"/>
      <c r="Q214" s="93">
        <v>231023.24</v>
      </c>
      <c r="R214" s="93">
        <v>296571.75</v>
      </c>
      <c r="S214" s="93">
        <v>0</v>
      </c>
      <c r="T214" s="94">
        <f t="shared" si="11"/>
        <v>1832909.5974647179</v>
      </c>
      <c r="U214" s="110">
        <f>SUMIF('1. Estimation Equipe +VHL '!$I$6:$I$738,H214,'1. Estimation Equipe +VHL '!$AY$6:$AY$738)</f>
        <v>2360504.5874647181</v>
      </c>
      <c r="V214" s="114">
        <f t="shared" si="12"/>
        <v>38503.873333333409</v>
      </c>
      <c r="W214" s="114"/>
      <c r="X214" s="111">
        <f t="shared" si="10"/>
        <v>2025428.9641313846</v>
      </c>
    </row>
    <row r="215" spans="1:24" x14ac:dyDescent="0.25">
      <c r="A215" s="60" t="s">
        <v>2359</v>
      </c>
      <c r="B215" s="61" t="s">
        <v>587</v>
      </c>
      <c r="C215" s="62" t="s">
        <v>1092</v>
      </c>
      <c r="D215" s="63" t="s">
        <v>1093</v>
      </c>
      <c r="E215" s="64" t="s">
        <v>2355</v>
      </c>
      <c r="F215" s="65">
        <v>1</v>
      </c>
      <c r="G215" s="53" t="s">
        <v>587</v>
      </c>
      <c r="H215" s="54" t="s">
        <v>1092</v>
      </c>
      <c r="I215" s="55" t="s">
        <v>1093</v>
      </c>
      <c r="J215" s="91">
        <f>SUMIF('1. Estimation Equipe +VHL '!$I$6:$I$738,H215,'1. Estimation Equipe +VHL '!$AV$6:$AV$738)</f>
        <v>1</v>
      </c>
      <c r="K215" s="92">
        <f>SUMIF('1. Estimation Equipe +VHL '!$I$6:$I$738,H215,'1. Estimation Equipe +VHL '!$L$6:$L$738)</f>
        <v>689</v>
      </c>
      <c r="L215" s="91">
        <f>SUMIF('1. Estimation Equipe +VHL '!$I$6:$I$738,H215,'1. Estimation Equipe +VHL '!$AU$6:$AU$738)</f>
        <v>1045651.1088846321</v>
      </c>
      <c r="M215" s="93"/>
      <c r="N215" s="93"/>
      <c r="O215" s="93">
        <v>0</v>
      </c>
      <c r="P215" s="93"/>
      <c r="Q215" s="93">
        <v>0</v>
      </c>
      <c r="R215" s="93">
        <v>132345</v>
      </c>
      <c r="S215" s="93">
        <v>0</v>
      </c>
      <c r="T215" s="94">
        <f t="shared" si="11"/>
        <v>913306.10888463212</v>
      </c>
      <c r="U215" s="110">
        <f>SUMIF('1. Estimation Equipe +VHL '!$I$6:$I$738,H215,'1. Estimation Equipe +VHL '!$AY$6:$AY$738)</f>
        <v>1045651.1088846321</v>
      </c>
      <c r="V215" s="114">
        <f t="shared" si="12"/>
        <v>0</v>
      </c>
      <c r="W215" s="114"/>
      <c r="X215" s="111">
        <f t="shared" si="10"/>
        <v>913306.10888463212</v>
      </c>
    </row>
    <row r="216" spans="1:24" x14ac:dyDescent="0.25">
      <c r="A216" s="60" t="s">
        <v>2359</v>
      </c>
      <c r="B216" s="61" t="s">
        <v>587</v>
      </c>
      <c r="C216" s="62" t="s">
        <v>1094</v>
      </c>
      <c r="D216" s="63" t="s">
        <v>643</v>
      </c>
      <c r="E216" s="64" t="s">
        <v>2355</v>
      </c>
      <c r="F216" s="65">
        <v>1</v>
      </c>
      <c r="G216" s="53" t="s">
        <v>587</v>
      </c>
      <c r="H216" s="54" t="s">
        <v>1094</v>
      </c>
      <c r="I216" s="55" t="s">
        <v>643</v>
      </c>
      <c r="J216" s="91">
        <f>SUMIF('1. Estimation Equipe +VHL '!$I$6:$I$738,H216,'1. Estimation Equipe +VHL '!$AV$6:$AV$738)</f>
        <v>1</v>
      </c>
      <c r="K216" s="92">
        <f>SUMIF('1. Estimation Equipe +VHL '!$I$6:$I$738,H216,'1. Estimation Equipe +VHL '!$L$6:$L$738)</f>
        <v>420</v>
      </c>
      <c r="L216" s="91">
        <f>SUMIF('1. Estimation Equipe +VHL '!$I$6:$I$738,H216,'1. Estimation Equipe +VHL '!$AU$6:$AU$738)</f>
        <v>955807.50397613633</v>
      </c>
      <c r="M216" s="93"/>
      <c r="N216" s="93"/>
      <c r="O216" s="93">
        <v>0</v>
      </c>
      <c r="P216" s="93"/>
      <c r="Q216" s="93">
        <v>0</v>
      </c>
      <c r="R216" s="93">
        <v>88118.28</v>
      </c>
      <c r="S216" s="93">
        <v>0</v>
      </c>
      <c r="T216" s="94">
        <f t="shared" si="11"/>
        <v>867689.2239761363</v>
      </c>
      <c r="U216" s="110">
        <f>SUMIF('1. Estimation Equipe +VHL '!$I$6:$I$738,H216,'1. Estimation Equipe +VHL '!$AY$6:$AY$738)</f>
        <v>955807.50397613633</v>
      </c>
      <c r="V216" s="114">
        <f t="shared" si="12"/>
        <v>0</v>
      </c>
      <c r="W216" s="114"/>
      <c r="X216" s="111">
        <f t="shared" si="10"/>
        <v>867689.2239761363</v>
      </c>
    </row>
    <row r="217" spans="1:24" x14ac:dyDescent="0.25">
      <c r="A217" s="60" t="s">
        <v>2359</v>
      </c>
      <c r="B217" s="61" t="s">
        <v>587</v>
      </c>
      <c r="C217" s="62" t="s">
        <v>1095</v>
      </c>
      <c r="D217" s="63" t="s">
        <v>644</v>
      </c>
      <c r="E217" s="64" t="s">
        <v>2355</v>
      </c>
      <c r="F217" s="65">
        <v>1</v>
      </c>
      <c r="G217" s="53" t="s">
        <v>587</v>
      </c>
      <c r="H217" s="54" t="s">
        <v>1095</v>
      </c>
      <c r="I217" s="55" t="s">
        <v>644</v>
      </c>
      <c r="J217" s="91">
        <f>SUMIF('1. Estimation Equipe +VHL '!$I$6:$I$738,H217,'1. Estimation Equipe +VHL '!$AV$6:$AV$738)</f>
        <v>1</v>
      </c>
      <c r="K217" s="92">
        <f>SUMIF('1. Estimation Equipe +VHL '!$I$6:$I$738,H217,'1. Estimation Equipe +VHL '!$L$6:$L$738)</f>
        <v>1688</v>
      </c>
      <c r="L217" s="91">
        <f>SUMIF('1. Estimation Equipe +VHL '!$I$6:$I$738,H217,'1. Estimation Equipe +VHL '!$AU$6:$AU$738)</f>
        <v>1575334.4059311147</v>
      </c>
      <c r="M217" s="93"/>
      <c r="N217" s="93"/>
      <c r="O217" s="93">
        <v>0</v>
      </c>
      <c r="P217" s="93"/>
      <c r="Q217" s="93">
        <v>884812</v>
      </c>
      <c r="R217" s="93">
        <v>479531</v>
      </c>
      <c r="S217" s="93">
        <v>0</v>
      </c>
      <c r="T217" s="94">
        <f t="shared" si="11"/>
        <v>210991.40593111468</v>
      </c>
      <c r="U217" s="110">
        <f>SUMIF('1. Estimation Equipe +VHL '!$I$6:$I$738,H217,'1. Estimation Equipe +VHL '!$AY$6:$AY$738)</f>
        <v>1575334.4059311147</v>
      </c>
      <c r="V217" s="114">
        <f t="shared" si="12"/>
        <v>147468.66666666695</v>
      </c>
      <c r="W217" s="114"/>
      <c r="X217" s="111">
        <f t="shared" si="10"/>
        <v>948334.73926444771</v>
      </c>
    </row>
    <row r="218" spans="1:24" x14ac:dyDescent="0.25">
      <c r="A218" s="60" t="s">
        <v>2359</v>
      </c>
      <c r="B218" s="61" t="s">
        <v>587</v>
      </c>
      <c r="C218" s="62" t="s">
        <v>1096</v>
      </c>
      <c r="D218" s="63" t="s">
        <v>645</v>
      </c>
      <c r="E218" s="64" t="s">
        <v>2355</v>
      </c>
      <c r="F218" s="65">
        <v>1</v>
      </c>
      <c r="G218" s="53" t="s">
        <v>587</v>
      </c>
      <c r="H218" s="54" t="s">
        <v>1096</v>
      </c>
      <c r="I218" s="55" t="s">
        <v>645</v>
      </c>
      <c r="J218" s="91">
        <f>SUMIF('1. Estimation Equipe +VHL '!$I$6:$I$738,H218,'1. Estimation Equipe +VHL '!$AV$6:$AV$738)</f>
        <v>1</v>
      </c>
      <c r="K218" s="92">
        <f>SUMIF('1. Estimation Equipe +VHL '!$I$6:$I$738,H218,'1. Estimation Equipe +VHL '!$L$6:$L$738)</f>
        <v>677</v>
      </c>
      <c r="L218" s="91">
        <f>SUMIF('1. Estimation Equipe +VHL '!$I$6:$I$738,H218,'1. Estimation Equipe +VHL '!$AU$6:$AU$738)</f>
        <v>1049333.4667528139</v>
      </c>
      <c r="M218" s="93"/>
      <c r="N218" s="93"/>
      <c r="O218" s="93">
        <v>0</v>
      </c>
      <c r="P218" s="93"/>
      <c r="Q218" s="93">
        <v>0</v>
      </c>
      <c r="R218" s="93">
        <v>286046.09999999998</v>
      </c>
      <c r="S218" s="93">
        <v>0</v>
      </c>
      <c r="T218" s="94">
        <f t="shared" si="11"/>
        <v>763287.36675281392</v>
      </c>
      <c r="U218" s="110">
        <f>SUMIF('1. Estimation Equipe +VHL '!$I$6:$I$738,H218,'1. Estimation Equipe +VHL '!$AY$6:$AY$738)</f>
        <v>1049333.4667528139</v>
      </c>
      <c r="V218" s="114">
        <f t="shared" si="12"/>
        <v>0</v>
      </c>
      <c r="W218" s="114"/>
      <c r="X218" s="111">
        <f t="shared" si="10"/>
        <v>763287.36675281392</v>
      </c>
    </row>
    <row r="219" spans="1:24" x14ac:dyDescent="0.25">
      <c r="A219" s="60" t="s">
        <v>2359</v>
      </c>
      <c r="B219" s="61" t="s">
        <v>587</v>
      </c>
      <c r="C219" s="62" t="s">
        <v>1097</v>
      </c>
      <c r="D219" s="63" t="s">
        <v>1098</v>
      </c>
      <c r="E219" s="64" t="s">
        <v>2355</v>
      </c>
      <c r="F219" s="65">
        <v>1</v>
      </c>
      <c r="G219" s="53" t="s">
        <v>587</v>
      </c>
      <c r="H219" s="54" t="s">
        <v>1097</v>
      </c>
      <c r="I219" s="55" t="s">
        <v>1098</v>
      </c>
      <c r="J219" s="91">
        <f>SUMIF('1. Estimation Equipe +VHL '!$I$6:$I$738,H219,'1. Estimation Equipe +VHL '!$AV$6:$AV$738)</f>
        <v>1</v>
      </c>
      <c r="K219" s="92">
        <f>SUMIF('1. Estimation Equipe +VHL '!$I$6:$I$738,H219,'1. Estimation Equipe +VHL '!$L$6:$L$738)</f>
        <v>812</v>
      </c>
      <c r="L219" s="91">
        <f>SUMIF('1. Estimation Equipe +VHL '!$I$6:$I$738,H219,'1. Estimation Equipe +VHL '!$AU$6:$AU$738)</f>
        <v>1092995.4263446967</v>
      </c>
      <c r="M219" s="93"/>
      <c r="N219" s="93"/>
      <c r="O219" s="93">
        <v>0</v>
      </c>
      <c r="P219" s="93"/>
      <c r="Q219" s="93">
        <v>0</v>
      </c>
      <c r="R219" s="93">
        <v>183615.1</v>
      </c>
      <c r="S219" s="93">
        <v>0</v>
      </c>
      <c r="T219" s="94">
        <f t="shared" si="11"/>
        <v>909380.32634469669</v>
      </c>
      <c r="U219" s="110">
        <f>SUMIF('1. Estimation Equipe +VHL '!$I$6:$I$738,H219,'1. Estimation Equipe +VHL '!$AY$6:$AY$738)</f>
        <v>1092995.4263446967</v>
      </c>
      <c r="V219" s="114">
        <f t="shared" si="12"/>
        <v>0</v>
      </c>
      <c r="W219" s="114"/>
      <c r="X219" s="111">
        <f t="shared" si="10"/>
        <v>909380.32634469669</v>
      </c>
    </row>
    <row r="220" spans="1:24" x14ac:dyDescent="0.25">
      <c r="A220" s="60" t="s">
        <v>2366</v>
      </c>
      <c r="B220" s="61" t="s">
        <v>595</v>
      </c>
      <c r="C220" s="62" t="s">
        <v>1099</v>
      </c>
      <c r="D220" s="63" t="s">
        <v>701</v>
      </c>
      <c r="E220" s="64" t="s">
        <v>2355</v>
      </c>
      <c r="F220" s="65">
        <v>1</v>
      </c>
      <c r="G220" s="53" t="s">
        <v>595</v>
      </c>
      <c r="H220" s="54" t="s">
        <v>1099</v>
      </c>
      <c r="I220" s="55" t="s">
        <v>701</v>
      </c>
      <c r="J220" s="91">
        <f>SUMIF('1. Estimation Equipe +VHL '!$I$6:$I$738,H220,'1. Estimation Equipe +VHL '!$AV$6:$AV$738)</f>
        <v>1</v>
      </c>
      <c r="K220" s="92">
        <f>SUMIF('1. Estimation Equipe +VHL '!$I$6:$I$738,H220,'1. Estimation Equipe +VHL '!$L$6:$L$738)</f>
        <v>582</v>
      </c>
      <c r="L220" s="91">
        <f>SUMIF('1. Estimation Equipe +VHL '!$I$6:$I$738,H220,'1. Estimation Equipe +VHL '!$AU$6:$AU$738)</f>
        <v>916697.81724913418</v>
      </c>
      <c r="M220" s="93"/>
      <c r="N220" s="93"/>
      <c r="O220" s="93">
        <v>0</v>
      </c>
      <c r="P220" s="93"/>
      <c r="Q220" s="93">
        <v>0</v>
      </c>
      <c r="R220" s="93">
        <v>165905.59</v>
      </c>
      <c r="S220" s="93">
        <v>0</v>
      </c>
      <c r="T220" s="94">
        <f t="shared" si="11"/>
        <v>750792.22724913422</v>
      </c>
      <c r="U220" s="110">
        <f>SUMIF('1. Estimation Equipe +VHL '!$I$6:$I$738,H220,'1. Estimation Equipe +VHL '!$AY$6:$AY$738)</f>
        <v>916697.81724913418</v>
      </c>
      <c r="V220" s="114">
        <f t="shared" si="12"/>
        <v>0</v>
      </c>
      <c r="W220" s="114"/>
      <c r="X220" s="111">
        <f t="shared" si="10"/>
        <v>750792.22724913422</v>
      </c>
    </row>
    <row r="221" spans="1:24" x14ac:dyDescent="0.25">
      <c r="A221" s="60" t="s">
        <v>2366</v>
      </c>
      <c r="B221" s="61" t="s">
        <v>595</v>
      </c>
      <c r="C221" s="62" t="s">
        <v>1100</v>
      </c>
      <c r="D221" s="63" t="s">
        <v>702</v>
      </c>
      <c r="E221" s="64" t="s">
        <v>2355</v>
      </c>
      <c r="F221" s="65">
        <v>1</v>
      </c>
      <c r="G221" s="53" t="s">
        <v>595</v>
      </c>
      <c r="H221" s="54" t="s">
        <v>1100</v>
      </c>
      <c r="I221" s="55" t="s">
        <v>702</v>
      </c>
      <c r="J221" s="91">
        <f>SUMIF('1. Estimation Equipe +VHL '!$I$6:$I$738,H221,'1. Estimation Equipe +VHL '!$AV$6:$AV$738)</f>
        <v>1</v>
      </c>
      <c r="K221" s="92">
        <f>SUMIF('1. Estimation Equipe +VHL '!$I$6:$I$738,H221,'1. Estimation Equipe +VHL '!$L$6:$L$738)</f>
        <v>584</v>
      </c>
      <c r="L221" s="91">
        <f>SUMIF('1. Estimation Equipe +VHL '!$I$6:$I$738,H221,'1. Estimation Equipe +VHL '!$AU$6:$AU$738)</f>
        <v>884405.23655324697</v>
      </c>
      <c r="M221" s="93"/>
      <c r="N221" s="93"/>
      <c r="O221" s="93">
        <v>0</v>
      </c>
      <c r="P221" s="93"/>
      <c r="Q221" s="93">
        <v>0</v>
      </c>
      <c r="R221" s="93">
        <v>172066.69</v>
      </c>
      <c r="S221" s="93">
        <v>0</v>
      </c>
      <c r="T221" s="94">
        <f t="shared" si="11"/>
        <v>712338.54655324691</v>
      </c>
      <c r="U221" s="110">
        <f>SUMIF('1. Estimation Equipe +VHL '!$I$6:$I$738,H221,'1. Estimation Equipe +VHL '!$AY$6:$AY$738)</f>
        <v>884405.23655324697</v>
      </c>
      <c r="V221" s="114">
        <f t="shared" si="12"/>
        <v>0</v>
      </c>
      <c r="W221" s="114"/>
      <c r="X221" s="111">
        <f t="shared" si="10"/>
        <v>712338.54655324691</v>
      </c>
    </row>
    <row r="222" spans="1:24" x14ac:dyDescent="0.25">
      <c r="A222" s="60" t="s">
        <v>2366</v>
      </c>
      <c r="B222" s="61" t="s">
        <v>595</v>
      </c>
      <c r="C222" s="62" t="s">
        <v>1101</v>
      </c>
      <c r="D222" s="63" t="s">
        <v>703</v>
      </c>
      <c r="E222" s="64" t="s">
        <v>2355</v>
      </c>
      <c r="F222" s="65">
        <v>1</v>
      </c>
      <c r="G222" s="53" t="s">
        <v>595</v>
      </c>
      <c r="H222" s="54" t="s">
        <v>1101</v>
      </c>
      <c r="I222" s="55" t="s">
        <v>703</v>
      </c>
      <c r="J222" s="91">
        <f>SUMIF('1. Estimation Equipe +VHL '!$I$6:$I$738,H222,'1. Estimation Equipe +VHL '!$AV$6:$AV$738)</f>
        <v>1</v>
      </c>
      <c r="K222" s="92">
        <f>SUMIF('1. Estimation Equipe +VHL '!$I$6:$I$738,H222,'1. Estimation Equipe +VHL '!$L$6:$L$738)</f>
        <v>1510</v>
      </c>
      <c r="L222" s="91">
        <f>SUMIF('1. Estimation Equipe +VHL '!$I$6:$I$738,H222,'1. Estimation Equipe +VHL '!$AU$6:$AU$738)</f>
        <v>1414909.4992097397</v>
      </c>
      <c r="M222" s="93"/>
      <c r="N222" s="93"/>
      <c r="O222" s="93">
        <v>0</v>
      </c>
      <c r="P222" s="93"/>
      <c r="Q222" s="93">
        <v>0</v>
      </c>
      <c r="R222" s="93">
        <v>146011.10999999999</v>
      </c>
      <c r="S222" s="93">
        <v>0</v>
      </c>
      <c r="T222" s="94">
        <f t="shared" si="11"/>
        <v>1268898.3892097399</v>
      </c>
      <c r="U222" s="110">
        <f>SUMIF('1. Estimation Equipe +VHL '!$I$6:$I$738,H222,'1. Estimation Equipe +VHL '!$AY$6:$AY$738)</f>
        <v>1414909.4992097397</v>
      </c>
      <c r="V222" s="114">
        <f t="shared" si="12"/>
        <v>0</v>
      </c>
      <c r="W222" s="114"/>
      <c r="X222" s="111">
        <f t="shared" si="10"/>
        <v>1268898.3892097399</v>
      </c>
    </row>
    <row r="223" spans="1:24" x14ac:dyDescent="0.25">
      <c r="A223" s="60" t="s">
        <v>2359</v>
      </c>
      <c r="B223" s="61" t="s">
        <v>596</v>
      </c>
      <c r="C223" s="62" t="s">
        <v>1102</v>
      </c>
      <c r="D223" s="63" t="s">
        <v>1103</v>
      </c>
      <c r="E223" s="64" t="s">
        <v>2355</v>
      </c>
      <c r="F223" s="65">
        <v>1</v>
      </c>
      <c r="G223" s="53" t="s">
        <v>596</v>
      </c>
      <c r="H223" s="54" t="s">
        <v>1102</v>
      </c>
      <c r="I223" s="55" t="s">
        <v>1103</v>
      </c>
      <c r="J223" s="91">
        <f>SUMIF('1. Estimation Equipe +VHL '!$I$6:$I$738,H223,'1. Estimation Equipe +VHL '!$AV$6:$AV$738)</f>
        <v>0</v>
      </c>
      <c r="K223" s="92">
        <f>SUMIF('1. Estimation Equipe +VHL '!$I$6:$I$738,H223,'1. Estimation Equipe +VHL '!$L$6:$L$738)</f>
        <v>0</v>
      </c>
      <c r="L223" s="91">
        <f>SUMIF('1. Estimation Equipe +VHL '!$I$6:$I$738,H223,'1. Estimation Equipe +VHL '!$AU$6:$AU$738)</f>
        <v>0</v>
      </c>
      <c r="M223" s="93"/>
      <c r="N223" s="93"/>
      <c r="O223" s="93">
        <v>0</v>
      </c>
      <c r="P223" s="93"/>
      <c r="Q223" s="93">
        <v>0</v>
      </c>
      <c r="R223" s="93">
        <v>0</v>
      </c>
      <c r="S223" s="93">
        <v>0</v>
      </c>
      <c r="T223" s="94">
        <f t="shared" si="11"/>
        <v>0</v>
      </c>
      <c r="U223" s="110">
        <f>SUMIF('1. Estimation Equipe +VHL '!$I$6:$I$738,H223,'1. Estimation Equipe +VHL '!$AY$6:$AY$738)</f>
        <v>0</v>
      </c>
      <c r="V223" s="114">
        <f t="shared" si="12"/>
        <v>0</v>
      </c>
      <c r="W223" s="114"/>
      <c r="X223" s="111">
        <f t="shared" si="10"/>
        <v>0</v>
      </c>
    </row>
    <row r="224" spans="1:24" x14ac:dyDescent="0.25">
      <c r="A224" s="60" t="s">
        <v>2359</v>
      </c>
      <c r="B224" s="61" t="s">
        <v>596</v>
      </c>
      <c r="C224" s="62" t="s">
        <v>1104</v>
      </c>
      <c r="D224" s="63" t="s">
        <v>668</v>
      </c>
      <c r="E224" s="64" t="s">
        <v>2355</v>
      </c>
      <c r="F224" s="65">
        <v>1</v>
      </c>
      <c r="G224" s="53" t="s">
        <v>596</v>
      </c>
      <c r="H224" s="54" t="s">
        <v>1104</v>
      </c>
      <c r="I224" s="55" t="s">
        <v>668</v>
      </c>
      <c r="J224" s="91">
        <f>SUMIF('1. Estimation Equipe +VHL '!$I$6:$I$738,H224,'1. Estimation Equipe +VHL '!$AV$6:$AV$738)</f>
        <v>1</v>
      </c>
      <c r="K224" s="92">
        <f>SUMIF('1. Estimation Equipe +VHL '!$I$6:$I$738,H224,'1. Estimation Equipe +VHL '!$L$6:$L$738)</f>
        <v>510</v>
      </c>
      <c r="L224" s="91">
        <f>SUMIF('1. Estimation Equipe +VHL '!$I$6:$I$738,H224,'1. Estimation Equipe +VHL '!$AU$6:$AU$738)</f>
        <v>858445.26014691568</v>
      </c>
      <c r="M224" s="93"/>
      <c r="N224" s="93"/>
      <c r="O224" s="93">
        <v>0</v>
      </c>
      <c r="P224" s="93"/>
      <c r="Q224" s="93">
        <v>0</v>
      </c>
      <c r="R224" s="93">
        <v>93492</v>
      </c>
      <c r="S224" s="93">
        <v>0</v>
      </c>
      <c r="T224" s="94">
        <f t="shared" si="11"/>
        <v>764953.26014691568</v>
      </c>
      <c r="U224" s="110">
        <f>SUMIF('1. Estimation Equipe +VHL '!$I$6:$I$738,H224,'1. Estimation Equipe +VHL '!$AY$6:$AY$738)</f>
        <v>858445.26014691568</v>
      </c>
      <c r="V224" s="114">
        <f t="shared" si="12"/>
        <v>0</v>
      </c>
      <c r="W224" s="114"/>
      <c r="X224" s="111">
        <f t="shared" si="10"/>
        <v>764953.26014691568</v>
      </c>
    </row>
    <row r="225" spans="1:24" x14ac:dyDescent="0.25">
      <c r="A225" s="60" t="s">
        <v>2359</v>
      </c>
      <c r="B225" s="61" t="s">
        <v>596</v>
      </c>
      <c r="C225" s="62" t="s">
        <v>1105</v>
      </c>
      <c r="D225" s="63" t="s">
        <v>669</v>
      </c>
      <c r="E225" s="64" t="s">
        <v>2355</v>
      </c>
      <c r="F225" s="65">
        <v>1</v>
      </c>
      <c r="G225" s="53" t="s">
        <v>596</v>
      </c>
      <c r="H225" s="54" t="s">
        <v>1105</v>
      </c>
      <c r="I225" s="55" t="s">
        <v>669</v>
      </c>
      <c r="J225" s="91">
        <f>SUMIF('1. Estimation Equipe +VHL '!$I$6:$I$738,H225,'1. Estimation Equipe +VHL '!$AV$6:$AV$738)</f>
        <v>1</v>
      </c>
      <c r="K225" s="92">
        <f>SUMIF('1. Estimation Equipe +VHL '!$I$6:$I$738,H225,'1. Estimation Equipe +VHL '!$L$6:$L$738)</f>
        <v>635</v>
      </c>
      <c r="L225" s="91">
        <f>SUMIF('1. Estimation Equipe +VHL '!$I$6:$I$738,H225,'1. Estimation Equipe +VHL '!$AU$6:$AU$738)</f>
        <v>923551.04005752155</v>
      </c>
      <c r="M225" s="93"/>
      <c r="N225" s="93"/>
      <c r="O225" s="93">
        <v>0</v>
      </c>
      <c r="P225" s="93"/>
      <c r="Q225" s="93">
        <v>0</v>
      </c>
      <c r="R225" s="93">
        <v>163520</v>
      </c>
      <c r="S225" s="93">
        <v>0</v>
      </c>
      <c r="T225" s="94">
        <f t="shared" si="11"/>
        <v>760031.04005752155</v>
      </c>
      <c r="U225" s="110">
        <f>SUMIF('1. Estimation Equipe +VHL '!$I$6:$I$738,H225,'1. Estimation Equipe +VHL '!$AY$6:$AY$738)</f>
        <v>923551.04005752155</v>
      </c>
      <c r="V225" s="114">
        <f t="shared" si="12"/>
        <v>0</v>
      </c>
      <c r="W225" s="114"/>
      <c r="X225" s="111">
        <f t="shared" si="10"/>
        <v>760031.04005752155</v>
      </c>
    </row>
    <row r="226" spans="1:24" x14ac:dyDescent="0.25">
      <c r="A226" s="60" t="s">
        <v>2359</v>
      </c>
      <c r="B226" s="61" t="s">
        <v>596</v>
      </c>
      <c r="C226" s="62" t="s">
        <v>1106</v>
      </c>
      <c r="D226" s="63" t="s">
        <v>670</v>
      </c>
      <c r="E226" s="64" t="s">
        <v>2355</v>
      </c>
      <c r="F226" s="65">
        <v>1</v>
      </c>
      <c r="G226" s="53" t="s">
        <v>596</v>
      </c>
      <c r="H226" s="54" t="s">
        <v>1106</v>
      </c>
      <c r="I226" s="55" t="s">
        <v>670</v>
      </c>
      <c r="J226" s="91">
        <f>SUMIF('1. Estimation Equipe +VHL '!$I$6:$I$738,H226,'1. Estimation Equipe +VHL '!$AV$6:$AV$738)</f>
        <v>1</v>
      </c>
      <c r="K226" s="92">
        <f>SUMIF('1. Estimation Equipe +VHL '!$I$6:$I$738,H226,'1. Estimation Equipe +VHL '!$L$6:$L$738)</f>
        <v>418</v>
      </c>
      <c r="L226" s="91">
        <f>SUMIF('1. Estimation Equipe +VHL '!$I$6:$I$738,H226,'1. Estimation Equipe +VHL '!$AU$6:$AU$738)</f>
        <v>1189769.637330357</v>
      </c>
      <c r="M226" s="93"/>
      <c r="N226" s="93"/>
      <c r="O226" s="93">
        <v>0</v>
      </c>
      <c r="P226" s="93"/>
      <c r="Q226" s="93">
        <v>0</v>
      </c>
      <c r="R226" s="93">
        <v>131592</v>
      </c>
      <c r="S226" s="93">
        <v>0</v>
      </c>
      <c r="T226" s="94">
        <f t="shared" si="11"/>
        <v>1058177.637330357</v>
      </c>
      <c r="U226" s="110">
        <f>SUMIF('1. Estimation Equipe +VHL '!$I$6:$I$738,H226,'1. Estimation Equipe +VHL '!$AY$6:$AY$738)</f>
        <v>1189769.637330357</v>
      </c>
      <c r="V226" s="114">
        <f t="shared" si="12"/>
        <v>0</v>
      </c>
      <c r="W226" s="114"/>
      <c r="X226" s="111">
        <f t="shared" si="10"/>
        <v>1058177.637330357</v>
      </c>
    </row>
    <row r="227" spans="1:24" x14ac:dyDescent="0.25">
      <c r="A227" s="60" t="s">
        <v>2359</v>
      </c>
      <c r="B227" s="61" t="s">
        <v>596</v>
      </c>
      <c r="C227" s="62" t="s">
        <v>1107</v>
      </c>
      <c r="D227" s="63" t="s">
        <v>1108</v>
      </c>
      <c r="E227" s="64" t="s">
        <v>2355</v>
      </c>
      <c r="F227" s="65">
        <v>1</v>
      </c>
      <c r="G227" s="53" t="s">
        <v>596</v>
      </c>
      <c r="H227" s="54" t="s">
        <v>1107</v>
      </c>
      <c r="I227" s="55" t="s">
        <v>1108</v>
      </c>
      <c r="J227" s="91">
        <f>SUMIF('1. Estimation Equipe +VHL '!$I$6:$I$738,H227,'1. Estimation Equipe +VHL '!$AV$6:$AV$738)</f>
        <v>1</v>
      </c>
      <c r="K227" s="92">
        <f>SUMIF('1. Estimation Equipe +VHL '!$I$6:$I$738,H227,'1. Estimation Equipe +VHL '!$L$6:$L$738)</f>
        <v>622</v>
      </c>
      <c r="L227" s="91">
        <f>SUMIF('1. Estimation Equipe +VHL '!$I$6:$I$738,H227,'1. Estimation Equipe +VHL '!$AU$6:$AU$738)</f>
        <v>974954.56956471829</v>
      </c>
      <c r="M227" s="93"/>
      <c r="N227" s="93"/>
      <c r="O227" s="93">
        <v>0</v>
      </c>
      <c r="P227" s="93"/>
      <c r="Q227" s="93">
        <v>0</v>
      </c>
      <c r="R227" s="93">
        <v>54429</v>
      </c>
      <c r="S227" s="93">
        <v>0</v>
      </c>
      <c r="T227" s="94">
        <f t="shared" si="11"/>
        <v>920525.56956471829</v>
      </c>
      <c r="U227" s="110">
        <f>SUMIF('1. Estimation Equipe +VHL '!$I$6:$I$738,H227,'1. Estimation Equipe +VHL '!$AY$6:$AY$738)</f>
        <v>974954.56956471829</v>
      </c>
      <c r="V227" s="114">
        <f t="shared" si="12"/>
        <v>0</v>
      </c>
      <c r="W227" s="114"/>
      <c r="X227" s="111">
        <f t="shared" si="10"/>
        <v>920525.56956471829</v>
      </c>
    </row>
    <row r="228" spans="1:24" x14ac:dyDescent="0.25">
      <c r="A228" s="60" t="s">
        <v>2359</v>
      </c>
      <c r="B228" s="61" t="s">
        <v>596</v>
      </c>
      <c r="C228" s="62" t="s">
        <v>1109</v>
      </c>
      <c r="D228" s="63" t="s">
        <v>1110</v>
      </c>
      <c r="E228" s="64" t="s">
        <v>2358</v>
      </c>
      <c r="F228" s="65">
        <v>1</v>
      </c>
      <c r="G228" s="53" t="s">
        <v>596</v>
      </c>
      <c r="H228" s="54" t="s">
        <v>1109</v>
      </c>
      <c r="I228" s="55" t="s">
        <v>1110</v>
      </c>
      <c r="J228" s="91">
        <f>SUMIF('1. Estimation Equipe +VHL '!$I$6:$I$738,H228,'1. Estimation Equipe +VHL '!$AV$6:$AV$738)</f>
        <v>1</v>
      </c>
      <c r="K228" s="92">
        <f>SUMIF('1. Estimation Equipe +VHL '!$I$6:$I$738,H228,'1. Estimation Equipe +VHL '!$L$6:$L$738)</f>
        <v>6108</v>
      </c>
      <c r="L228" s="91">
        <f>SUMIF('1. Estimation Equipe +VHL '!$I$6:$I$738,H228,'1. Estimation Equipe +VHL '!$AU$6:$AU$738)</f>
        <v>5667643.4426800478</v>
      </c>
      <c r="M228" s="93"/>
      <c r="N228" s="93"/>
      <c r="O228" s="93">
        <v>0</v>
      </c>
      <c r="P228" s="93">
        <v>1897943</v>
      </c>
      <c r="Q228" s="93">
        <v>495431</v>
      </c>
      <c r="R228" s="93">
        <v>246431</v>
      </c>
      <c r="S228" s="93">
        <v>0</v>
      </c>
      <c r="T228" s="94">
        <f t="shared" si="11"/>
        <v>6823724.4426800478</v>
      </c>
      <c r="U228" s="110">
        <f>SUMIF('1. Estimation Equipe +VHL '!$I$6:$I$738,H228,'1. Estimation Equipe +VHL '!$AY$6:$AY$738)</f>
        <v>5667643.4426800478</v>
      </c>
      <c r="V228" s="114">
        <f t="shared" si="12"/>
        <v>82571.833333333489</v>
      </c>
      <c r="W228" s="114"/>
      <c r="X228" s="111">
        <f t="shared" si="10"/>
        <v>7236583.6093467139</v>
      </c>
    </row>
    <row r="229" spans="1:24" x14ac:dyDescent="0.25">
      <c r="A229" s="60" t="s">
        <v>2359</v>
      </c>
      <c r="B229" s="61" t="s">
        <v>596</v>
      </c>
      <c r="C229" s="62" t="s">
        <v>1111</v>
      </c>
      <c r="D229" s="63" t="s">
        <v>1112</v>
      </c>
      <c r="E229" s="64" t="s">
        <v>2355</v>
      </c>
      <c r="F229" s="65">
        <v>1</v>
      </c>
      <c r="G229" s="53" t="s">
        <v>596</v>
      </c>
      <c r="H229" s="54" t="s">
        <v>1111</v>
      </c>
      <c r="I229" s="55" t="s">
        <v>1112</v>
      </c>
      <c r="J229" s="91">
        <f>SUMIF('1. Estimation Equipe +VHL '!$I$6:$I$738,H229,'1. Estimation Equipe +VHL '!$AV$6:$AV$738)</f>
        <v>0</v>
      </c>
      <c r="K229" s="92">
        <f>SUMIF('1. Estimation Equipe +VHL '!$I$6:$I$738,H229,'1. Estimation Equipe +VHL '!$L$6:$L$738)</f>
        <v>0</v>
      </c>
      <c r="L229" s="91">
        <f>SUMIF('1. Estimation Equipe +VHL '!$I$6:$I$738,H229,'1. Estimation Equipe +VHL '!$AU$6:$AU$738)</f>
        <v>0</v>
      </c>
      <c r="M229" s="93"/>
      <c r="N229" s="93"/>
      <c r="O229" s="93">
        <v>0</v>
      </c>
      <c r="P229" s="93"/>
      <c r="Q229" s="93">
        <v>0</v>
      </c>
      <c r="R229" s="93">
        <v>0</v>
      </c>
      <c r="S229" s="93">
        <v>0</v>
      </c>
      <c r="T229" s="94">
        <f t="shared" si="11"/>
        <v>0</v>
      </c>
      <c r="U229" s="110">
        <f>SUMIF('1. Estimation Equipe +VHL '!$I$6:$I$738,H229,'1. Estimation Equipe +VHL '!$AY$6:$AY$738)</f>
        <v>0</v>
      </c>
      <c r="V229" s="114">
        <f t="shared" si="12"/>
        <v>0</v>
      </c>
      <c r="W229" s="114"/>
      <c r="X229" s="111">
        <f t="shared" si="10"/>
        <v>0</v>
      </c>
    </row>
    <row r="230" spans="1:24" x14ac:dyDescent="0.25">
      <c r="A230" s="60" t="s">
        <v>2359</v>
      </c>
      <c r="B230" s="61" t="s">
        <v>596</v>
      </c>
      <c r="C230" s="62" t="s">
        <v>1113</v>
      </c>
      <c r="D230" s="63" t="s">
        <v>1114</v>
      </c>
      <c r="E230" s="64" t="s">
        <v>2355</v>
      </c>
      <c r="F230" s="65">
        <v>1</v>
      </c>
      <c r="G230" s="53" t="s">
        <v>596</v>
      </c>
      <c r="H230" s="54" t="s">
        <v>1113</v>
      </c>
      <c r="I230" s="55" t="s">
        <v>1114</v>
      </c>
      <c r="J230" s="91">
        <f>SUMIF('1. Estimation Equipe +VHL '!$I$6:$I$738,H230,'1. Estimation Equipe +VHL '!$AV$6:$AV$738)</f>
        <v>1</v>
      </c>
      <c r="K230" s="92">
        <f>SUMIF('1. Estimation Equipe +VHL '!$I$6:$I$738,H230,'1. Estimation Equipe +VHL '!$L$6:$L$738)</f>
        <v>905</v>
      </c>
      <c r="L230" s="91">
        <f>SUMIF('1. Estimation Equipe +VHL '!$I$6:$I$738,H230,'1. Estimation Equipe +VHL '!$AU$6:$AU$738)</f>
        <v>1134966.4568853355</v>
      </c>
      <c r="M230" s="93"/>
      <c r="N230" s="93"/>
      <c r="O230" s="93">
        <v>0</v>
      </c>
      <c r="P230" s="93"/>
      <c r="Q230" s="93">
        <v>0</v>
      </c>
      <c r="R230" s="93">
        <v>193239</v>
      </c>
      <c r="S230" s="93">
        <v>0</v>
      </c>
      <c r="T230" s="94">
        <f t="shared" si="11"/>
        <v>941727.4568853355</v>
      </c>
      <c r="U230" s="110">
        <f>SUMIF('1. Estimation Equipe +VHL '!$I$6:$I$738,H230,'1. Estimation Equipe +VHL '!$AY$6:$AY$738)</f>
        <v>1134966.4568853355</v>
      </c>
      <c r="V230" s="114">
        <f t="shared" si="12"/>
        <v>0</v>
      </c>
      <c r="W230" s="114"/>
      <c r="X230" s="111">
        <f t="shared" si="10"/>
        <v>941727.4568853355</v>
      </c>
    </row>
    <row r="231" spans="1:24" x14ac:dyDescent="0.25">
      <c r="A231" s="60" t="s">
        <v>2359</v>
      </c>
      <c r="B231" s="61" t="s">
        <v>596</v>
      </c>
      <c r="C231" s="62" t="s">
        <v>1115</v>
      </c>
      <c r="D231" s="63" t="s">
        <v>1116</v>
      </c>
      <c r="E231" s="64" t="s">
        <v>2355</v>
      </c>
      <c r="F231" s="65">
        <v>1</v>
      </c>
      <c r="G231" s="53" t="s">
        <v>596</v>
      </c>
      <c r="H231" s="54" t="s">
        <v>1115</v>
      </c>
      <c r="I231" s="55" t="s">
        <v>1116</v>
      </c>
      <c r="J231" s="91">
        <f>SUMIF('1. Estimation Equipe +VHL '!$I$6:$I$738,H231,'1. Estimation Equipe +VHL '!$AV$6:$AV$738)</f>
        <v>1</v>
      </c>
      <c r="K231" s="92">
        <f>SUMIF('1. Estimation Equipe +VHL '!$I$6:$I$738,H231,'1. Estimation Equipe +VHL '!$L$6:$L$738)</f>
        <v>614</v>
      </c>
      <c r="L231" s="91">
        <f>SUMIF('1. Estimation Equipe +VHL '!$I$6:$I$738,H231,'1. Estimation Equipe +VHL '!$AU$6:$AU$738)</f>
        <v>904624.71172207815</v>
      </c>
      <c r="M231" s="93"/>
      <c r="N231" s="93"/>
      <c r="O231" s="93">
        <v>0</v>
      </c>
      <c r="P231" s="93"/>
      <c r="Q231" s="93">
        <v>0</v>
      </c>
      <c r="R231" s="93">
        <v>165289</v>
      </c>
      <c r="S231" s="93">
        <v>0</v>
      </c>
      <c r="T231" s="94">
        <f t="shared" si="11"/>
        <v>739335.71172207815</v>
      </c>
      <c r="U231" s="110">
        <f>SUMIF('1. Estimation Equipe +VHL '!$I$6:$I$738,H231,'1. Estimation Equipe +VHL '!$AY$6:$AY$738)</f>
        <v>904624.71172207815</v>
      </c>
      <c r="V231" s="114">
        <f t="shared" si="12"/>
        <v>0</v>
      </c>
      <c r="W231" s="114"/>
      <c r="X231" s="111">
        <f t="shared" si="10"/>
        <v>739335.71172207815</v>
      </c>
    </row>
    <row r="232" spans="1:24" x14ac:dyDescent="0.25">
      <c r="A232" s="60" t="s">
        <v>593</v>
      </c>
      <c r="B232" s="61" t="s">
        <v>593</v>
      </c>
      <c r="C232" s="62" t="s">
        <v>1117</v>
      </c>
      <c r="D232" s="63" t="s">
        <v>1118</v>
      </c>
      <c r="E232" s="64" t="s">
        <v>2355</v>
      </c>
      <c r="F232" s="65">
        <v>1</v>
      </c>
      <c r="G232" s="53" t="s">
        <v>593</v>
      </c>
      <c r="H232" s="54" t="s">
        <v>1117</v>
      </c>
      <c r="I232" s="55" t="s">
        <v>1118</v>
      </c>
      <c r="J232" s="91">
        <f>SUMIF('1. Estimation Equipe +VHL '!$I$6:$I$738,H232,'1. Estimation Equipe +VHL '!$AV$6:$AV$738)</f>
        <v>1</v>
      </c>
      <c r="K232" s="92">
        <f>SUMIF('1. Estimation Equipe +VHL '!$I$6:$I$738,H232,'1. Estimation Equipe +VHL '!$L$6:$L$738)</f>
        <v>417</v>
      </c>
      <c r="L232" s="91">
        <f>SUMIF('1. Estimation Equipe +VHL '!$I$6:$I$738,H232,'1. Estimation Equipe +VHL '!$AU$6:$AU$738)</f>
        <v>805912.47103782441</v>
      </c>
      <c r="M232" s="93"/>
      <c r="N232" s="93"/>
      <c r="O232" s="93">
        <v>0</v>
      </c>
      <c r="P232" s="93"/>
      <c r="Q232" s="93">
        <v>0</v>
      </c>
      <c r="R232" s="93">
        <v>39316.92</v>
      </c>
      <c r="S232" s="93">
        <v>0</v>
      </c>
      <c r="T232" s="94">
        <f t="shared" si="11"/>
        <v>766595.55103782436</v>
      </c>
      <c r="U232" s="110">
        <f>SUMIF('1. Estimation Equipe +VHL '!$I$6:$I$738,H232,'1. Estimation Equipe +VHL '!$AY$6:$AY$738)</f>
        <v>805912.47103782441</v>
      </c>
      <c r="V232" s="114">
        <f t="shared" si="12"/>
        <v>0</v>
      </c>
      <c r="W232" s="114"/>
      <c r="X232" s="111">
        <f t="shared" si="10"/>
        <v>766595.55103782436</v>
      </c>
    </row>
    <row r="233" spans="1:24" x14ac:dyDescent="0.25">
      <c r="A233" s="60" t="s">
        <v>593</v>
      </c>
      <c r="B233" s="61" t="s">
        <v>593</v>
      </c>
      <c r="C233" s="62" t="s">
        <v>1119</v>
      </c>
      <c r="D233" s="63" t="s">
        <v>1120</v>
      </c>
      <c r="E233" s="64" t="s">
        <v>2355</v>
      </c>
      <c r="F233" s="65">
        <v>1</v>
      </c>
      <c r="G233" s="53" t="s">
        <v>593</v>
      </c>
      <c r="H233" s="54" t="s">
        <v>1119</v>
      </c>
      <c r="I233" s="55" t="s">
        <v>1120</v>
      </c>
      <c r="J233" s="91">
        <f>SUMIF('1. Estimation Equipe +VHL '!$I$6:$I$738,H233,'1. Estimation Equipe +VHL '!$AV$6:$AV$738)</f>
        <v>1</v>
      </c>
      <c r="K233" s="92">
        <f>SUMIF('1. Estimation Equipe +VHL '!$I$6:$I$738,H233,'1. Estimation Equipe +VHL '!$L$6:$L$738)</f>
        <v>1116</v>
      </c>
      <c r="L233" s="91">
        <f>SUMIF('1. Estimation Equipe +VHL '!$I$6:$I$738,H233,'1. Estimation Equipe +VHL '!$AU$6:$AU$738)</f>
        <v>1174525.2911876617</v>
      </c>
      <c r="M233" s="93"/>
      <c r="N233" s="93"/>
      <c r="O233" s="93">
        <v>0</v>
      </c>
      <c r="P233" s="93"/>
      <c r="Q233" s="93">
        <v>24995.75</v>
      </c>
      <c r="R233" s="93">
        <v>109960.59999999999</v>
      </c>
      <c r="S233" s="93">
        <v>0</v>
      </c>
      <c r="T233" s="94">
        <f t="shared" si="11"/>
        <v>1039568.9411876617</v>
      </c>
      <c r="U233" s="110">
        <f>SUMIF('1. Estimation Equipe +VHL '!$I$6:$I$738,H233,'1. Estimation Equipe +VHL '!$AY$6:$AY$738)</f>
        <v>1174525.2911876617</v>
      </c>
      <c r="V233" s="114">
        <f t="shared" si="12"/>
        <v>4165.9583333333412</v>
      </c>
      <c r="W233" s="114"/>
      <c r="X233" s="111">
        <f t="shared" si="10"/>
        <v>1060398.7328543284</v>
      </c>
    </row>
    <row r="234" spans="1:24" x14ac:dyDescent="0.25">
      <c r="A234" s="60" t="s">
        <v>593</v>
      </c>
      <c r="B234" s="61" t="s">
        <v>593</v>
      </c>
      <c r="C234" s="62" t="s">
        <v>1121</v>
      </c>
      <c r="D234" s="63" t="s">
        <v>1122</v>
      </c>
      <c r="E234" s="64" t="s">
        <v>2355</v>
      </c>
      <c r="F234" s="65">
        <v>1</v>
      </c>
      <c r="G234" s="53" t="s">
        <v>593</v>
      </c>
      <c r="H234" s="54" t="s">
        <v>1121</v>
      </c>
      <c r="I234" s="55" t="s">
        <v>1122</v>
      </c>
      <c r="J234" s="91">
        <f>SUMIF('1. Estimation Equipe +VHL '!$I$6:$I$738,H234,'1. Estimation Equipe +VHL '!$AV$6:$AV$738)</f>
        <v>1</v>
      </c>
      <c r="K234" s="92">
        <f>SUMIF('1. Estimation Equipe +VHL '!$I$6:$I$738,H234,'1. Estimation Equipe +VHL '!$L$6:$L$738)</f>
        <v>864</v>
      </c>
      <c r="L234" s="91">
        <f>SUMIF('1. Estimation Equipe +VHL '!$I$6:$I$738,H234,'1. Estimation Equipe +VHL '!$AU$6:$AU$738)</f>
        <v>1116317.6342736469</v>
      </c>
      <c r="M234" s="93"/>
      <c r="N234" s="93"/>
      <c r="O234" s="93">
        <v>0</v>
      </c>
      <c r="P234" s="93"/>
      <c r="Q234" s="93">
        <v>0</v>
      </c>
      <c r="R234" s="93">
        <v>161467.12</v>
      </c>
      <c r="S234" s="93">
        <v>0</v>
      </c>
      <c r="T234" s="94">
        <f t="shared" si="11"/>
        <v>954850.51427364687</v>
      </c>
      <c r="U234" s="110">
        <f>SUMIF('1. Estimation Equipe +VHL '!$I$6:$I$738,H234,'1. Estimation Equipe +VHL '!$AY$6:$AY$738)</f>
        <v>1116317.6342736469</v>
      </c>
      <c r="V234" s="114">
        <f t="shared" si="12"/>
        <v>0</v>
      </c>
      <c r="W234" s="114"/>
      <c r="X234" s="111">
        <f t="shared" si="10"/>
        <v>954850.51427364687</v>
      </c>
    </row>
    <row r="235" spans="1:24" x14ac:dyDescent="0.25">
      <c r="A235" s="60" t="s">
        <v>593</v>
      </c>
      <c r="B235" s="61" t="s">
        <v>593</v>
      </c>
      <c r="C235" s="62" t="s">
        <v>1123</v>
      </c>
      <c r="D235" s="63" t="s">
        <v>1124</v>
      </c>
      <c r="E235" s="64" t="s">
        <v>2355</v>
      </c>
      <c r="F235" s="65">
        <v>1</v>
      </c>
      <c r="G235" s="53" t="s">
        <v>593</v>
      </c>
      <c r="H235" s="54" t="s">
        <v>1123</v>
      </c>
      <c r="I235" s="55" t="s">
        <v>1124</v>
      </c>
      <c r="J235" s="91">
        <f>SUMIF('1. Estimation Equipe +VHL '!$I$6:$I$738,H235,'1. Estimation Equipe +VHL '!$AV$6:$AV$738)</f>
        <v>2</v>
      </c>
      <c r="K235" s="92">
        <f>SUMIF('1. Estimation Equipe +VHL '!$I$6:$I$738,H235,'1. Estimation Equipe +VHL '!$L$6:$L$738)</f>
        <v>2940</v>
      </c>
      <c r="L235" s="91">
        <f>SUMIF('1. Estimation Equipe +VHL '!$I$6:$I$738,H235,'1. Estimation Equipe +VHL '!$AU$6:$AU$738)</f>
        <v>3223501.2332936693</v>
      </c>
      <c r="M235" s="93"/>
      <c r="N235" s="93"/>
      <c r="O235" s="93">
        <v>0</v>
      </c>
      <c r="P235" s="93"/>
      <c r="Q235" s="93">
        <v>317650</v>
      </c>
      <c r="R235" s="93">
        <v>174014</v>
      </c>
      <c r="S235" s="93">
        <v>0</v>
      </c>
      <c r="T235" s="94">
        <f t="shared" si="11"/>
        <v>2731837.2332936693</v>
      </c>
      <c r="U235" s="110">
        <f>SUMIF('1. Estimation Equipe +VHL '!$I$6:$I$738,H235,'1. Estimation Equipe +VHL '!$AY$6:$AY$738)</f>
        <v>3223501.2332936693</v>
      </c>
      <c r="V235" s="114">
        <f t="shared" si="12"/>
        <v>52941.666666666766</v>
      </c>
      <c r="W235" s="114"/>
      <c r="X235" s="111">
        <f t="shared" si="10"/>
        <v>2996545.5666270023</v>
      </c>
    </row>
    <row r="236" spans="1:24" x14ac:dyDescent="0.25">
      <c r="A236" s="60" t="s">
        <v>2359</v>
      </c>
      <c r="B236" s="61" t="s">
        <v>596</v>
      </c>
      <c r="C236" s="62" t="s">
        <v>1125</v>
      </c>
      <c r="D236" s="63" t="s">
        <v>1126</v>
      </c>
      <c r="E236" s="64" t="s">
        <v>2355</v>
      </c>
      <c r="F236" s="65">
        <v>1</v>
      </c>
      <c r="G236" s="53" t="s">
        <v>596</v>
      </c>
      <c r="H236" s="54" t="s">
        <v>1125</v>
      </c>
      <c r="I236" s="55" t="s">
        <v>1126</v>
      </c>
      <c r="J236" s="91">
        <f>SUMIF('1. Estimation Equipe +VHL '!$I$6:$I$738,H236,'1. Estimation Equipe +VHL '!$AV$6:$AV$738)</f>
        <v>2</v>
      </c>
      <c r="K236" s="92">
        <f>SUMIF('1. Estimation Equipe +VHL '!$I$6:$I$738,H236,'1. Estimation Equipe +VHL '!$L$6:$L$738)</f>
        <v>1005</v>
      </c>
      <c r="L236" s="91">
        <f>SUMIF('1. Estimation Equipe +VHL '!$I$6:$I$738,H236,'1. Estimation Equipe +VHL '!$AU$6:$AU$738)</f>
        <v>2264752.2837147722</v>
      </c>
      <c r="M236" s="93"/>
      <c r="N236" s="93"/>
      <c r="O236" s="93">
        <v>0</v>
      </c>
      <c r="P236" s="93"/>
      <c r="Q236" s="93">
        <v>0</v>
      </c>
      <c r="R236" s="93">
        <v>0</v>
      </c>
      <c r="S236" s="93">
        <v>0</v>
      </c>
      <c r="T236" s="94">
        <f t="shared" si="11"/>
        <v>2264752.2837147722</v>
      </c>
      <c r="U236" s="110">
        <f>SUMIF('1. Estimation Equipe +VHL '!$I$6:$I$738,H236,'1. Estimation Equipe +VHL '!$AY$6:$AY$738)</f>
        <v>2264752.2837147722</v>
      </c>
      <c r="V236" s="114">
        <f t="shared" si="12"/>
        <v>0</v>
      </c>
      <c r="W236" s="114"/>
      <c r="X236" s="111">
        <f t="shared" si="10"/>
        <v>2264752.2837147722</v>
      </c>
    </row>
    <row r="237" spans="1:24" x14ac:dyDescent="0.25">
      <c r="A237" s="60" t="s">
        <v>2359</v>
      </c>
      <c r="B237" s="61" t="s">
        <v>596</v>
      </c>
      <c r="C237" s="62" t="s">
        <v>1127</v>
      </c>
      <c r="D237" s="63" t="s">
        <v>671</v>
      </c>
      <c r="E237" s="64" t="s">
        <v>2361</v>
      </c>
      <c r="F237" s="65">
        <v>1</v>
      </c>
      <c r="G237" s="53" t="s">
        <v>820</v>
      </c>
      <c r="H237" s="54" t="s">
        <v>1127</v>
      </c>
      <c r="I237" s="55" t="s">
        <v>671</v>
      </c>
      <c r="J237" s="91">
        <f>SUMIF('1. Estimation Equipe +VHL '!$I$6:$I$738,H237,'1. Estimation Equipe +VHL '!$AV$6:$AV$738)</f>
        <v>0</v>
      </c>
      <c r="K237" s="92">
        <f>SUMIF('1. Estimation Equipe +VHL '!$I$6:$I$738,H237,'1. Estimation Equipe +VHL '!$L$6:$L$738)</f>
        <v>0</v>
      </c>
      <c r="L237" s="91">
        <f>SUMIF('1. Estimation Equipe +VHL '!$I$6:$I$738,H237,'1. Estimation Equipe +VHL '!$AU$6:$AU$738)</f>
        <v>0</v>
      </c>
      <c r="M237" s="93"/>
      <c r="N237" s="93"/>
      <c r="O237" s="93">
        <v>0</v>
      </c>
      <c r="P237" s="93"/>
      <c r="Q237" s="93">
        <v>0</v>
      </c>
      <c r="R237" s="93">
        <v>0</v>
      </c>
      <c r="S237" s="93">
        <v>0</v>
      </c>
      <c r="T237" s="94">
        <f t="shared" si="11"/>
        <v>0</v>
      </c>
      <c r="U237" s="110">
        <f>SUMIF('1. Estimation Equipe +VHL '!$I$6:$I$738,H237,'1. Estimation Equipe +VHL '!$AY$6:$AY$738)</f>
        <v>0</v>
      </c>
      <c r="V237" s="114">
        <f t="shared" si="12"/>
        <v>0</v>
      </c>
      <c r="W237" s="114"/>
      <c r="X237" s="111">
        <f t="shared" si="10"/>
        <v>0</v>
      </c>
    </row>
    <row r="238" spans="1:24" x14ac:dyDescent="0.25">
      <c r="A238" s="60" t="s">
        <v>2359</v>
      </c>
      <c r="B238" s="61" t="s">
        <v>596</v>
      </c>
      <c r="C238" s="62" t="s">
        <v>1128</v>
      </c>
      <c r="D238" s="63" t="s">
        <v>1129</v>
      </c>
      <c r="E238" s="64" t="s">
        <v>2358</v>
      </c>
      <c r="F238" s="65">
        <v>1</v>
      </c>
      <c r="G238" s="53" t="s">
        <v>596</v>
      </c>
      <c r="H238" s="54" t="s">
        <v>1128</v>
      </c>
      <c r="I238" s="55" t="s">
        <v>1129</v>
      </c>
      <c r="J238" s="91">
        <f>SUMIF('1. Estimation Equipe +VHL '!$I$6:$I$738,H238,'1. Estimation Equipe +VHL '!$AV$6:$AV$738)</f>
        <v>2</v>
      </c>
      <c r="K238" s="92">
        <f>SUMIF('1. Estimation Equipe +VHL '!$I$6:$I$738,H238,'1. Estimation Equipe +VHL '!$L$6:$L$738)</f>
        <v>5723</v>
      </c>
      <c r="L238" s="91">
        <f>SUMIF('1. Estimation Equipe +VHL '!$I$6:$I$738,H238,'1. Estimation Equipe +VHL '!$AU$6:$AU$738)</f>
        <v>5027771.782046048</v>
      </c>
      <c r="M238" s="93"/>
      <c r="N238" s="93"/>
      <c r="O238" s="93">
        <v>0</v>
      </c>
      <c r="P238" s="93"/>
      <c r="Q238" s="93">
        <v>345788</v>
      </c>
      <c r="R238" s="93">
        <v>257013</v>
      </c>
      <c r="S238" s="93">
        <v>0</v>
      </c>
      <c r="T238" s="94">
        <f t="shared" si="11"/>
        <v>4424970.782046048</v>
      </c>
      <c r="U238" s="110">
        <f>SUMIF('1. Estimation Equipe +VHL '!$I$6:$I$738,H238,'1. Estimation Equipe +VHL '!$AY$6:$AY$738)</f>
        <v>5027771.782046048</v>
      </c>
      <c r="V238" s="114">
        <f t="shared" si="12"/>
        <v>57631.333333333445</v>
      </c>
      <c r="W238" s="114"/>
      <c r="X238" s="111">
        <f t="shared" si="10"/>
        <v>4713127.4487127149</v>
      </c>
    </row>
    <row r="239" spans="1:24" x14ac:dyDescent="0.25">
      <c r="A239" s="60" t="s">
        <v>2359</v>
      </c>
      <c r="B239" s="61" t="s">
        <v>596</v>
      </c>
      <c r="C239" s="62">
        <v>570000216</v>
      </c>
      <c r="D239" s="63" t="s">
        <v>1130</v>
      </c>
      <c r="E239" s="64" t="s">
        <v>2357</v>
      </c>
      <c r="F239" s="65">
        <v>1</v>
      </c>
      <c r="G239" s="53" t="s">
        <v>596</v>
      </c>
      <c r="H239" s="54">
        <v>570000216</v>
      </c>
      <c r="I239" s="55" t="s">
        <v>1130</v>
      </c>
      <c r="J239" s="91">
        <f>SUMIF('1. Estimation Equipe +VHL '!$I$6:$I$738,H239,'1. Estimation Equipe +VHL '!$AV$6:$AV$738)</f>
        <v>0</v>
      </c>
      <c r="K239" s="92">
        <f>SUMIF('1. Estimation Equipe +VHL '!$I$6:$I$738,H239,'1. Estimation Equipe +VHL '!$L$6:$L$738)</f>
        <v>0</v>
      </c>
      <c r="L239" s="91">
        <f>SUMIF('1. Estimation Equipe +VHL '!$I$6:$I$738,H239,'1. Estimation Equipe +VHL '!$AU$6:$AU$738)</f>
        <v>0</v>
      </c>
      <c r="M239" s="93"/>
      <c r="N239" s="93"/>
      <c r="O239" s="93">
        <v>0</v>
      </c>
      <c r="P239" s="93"/>
      <c r="Q239" s="93">
        <v>0</v>
      </c>
      <c r="R239" s="93">
        <v>0</v>
      </c>
      <c r="S239" s="93">
        <v>0</v>
      </c>
      <c r="T239" s="94">
        <f t="shared" si="11"/>
        <v>0</v>
      </c>
      <c r="U239" s="110">
        <f>SUMIF('1. Estimation Equipe +VHL '!$I$6:$I$738,H239,'1. Estimation Equipe +VHL '!$AY$6:$AY$738)</f>
        <v>0</v>
      </c>
      <c r="V239" s="114">
        <f t="shared" si="12"/>
        <v>0</v>
      </c>
      <c r="W239" s="114"/>
      <c r="X239" s="111">
        <f t="shared" si="10"/>
        <v>0</v>
      </c>
    </row>
    <row r="240" spans="1:24" x14ac:dyDescent="0.25">
      <c r="A240" s="60" t="s">
        <v>2359</v>
      </c>
      <c r="B240" s="61" t="s">
        <v>596</v>
      </c>
      <c r="C240" s="62" t="s">
        <v>1131</v>
      </c>
      <c r="D240" s="63" t="s">
        <v>1132</v>
      </c>
      <c r="E240" s="64" t="s">
        <v>2357</v>
      </c>
      <c r="F240" s="65">
        <v>1</v>
      </c>
      <c r="G240" s="53" t="s">
        <v>596</v>
      </c>
      <c r="H240" s="54" t="s">
        <v>1131</v>
      </c>
      <c r="I240" s="55" t="s">
        <v>1132</v>
      </c>
      <c r="J240" s="91">
        <f>SUMIF('1. Estimation Equipe +VHL '!$I$6:$I$738,H240,'1. Estimation Equipe +VHL '!$AV$6:$AV$738)</f>
        <v>1</v>
      </c>
      <c r="K240" s="92">
        <f>SUMIF('1. Estimation Equipe +VHL '!$I$6:$I$738,H240,'1. Estimation Equipe +VHL '!$L$6:$L$738)</f>
        <v>965</v>
      </c>
      <c r="L240" s="91">
        <f>SUMIF('1. Estimation Equipe +VHL '!$I$6:$I$738,H240,'1. Estimation Equipe +VHL '!$AU$6:$AU$738)</f>
        <v>1191359.1979575211</v>
      </c>
      <c r="M240" s="93"/>
      <c r="N240" s="93"/>
      <c r="O240" s="93">
        <v>0</v>
      </c>
      <c r="P240" s="93"/>
      <c r="Q240" s="93">
        <v>0</v>
      </c>
      <c r="R240" s="93">
        <v>312785</v>
      </c>
      <c r="S240" s="93">
        <v>0</v>
      </c>
      <c r="T240" s="94">
        <f t="shared" si="11"/>
        <v>878574.19795752107</v>
      </c>
      <c r="U240" s="110">
        <f>SUMIF('1. Estimation Equipe +VHL '!$I$6:$I$738,H240,'1. Estimation Equipe +VHL '!$AY$6:$AY$738)</f>
        <v>1191359.1979575211</v>
      </c>
      <c r="V240" s="114">
        <f t="shared" si="12"/>
        <v>0</v>
      </c>
      <c r="W240" s="114"/>
      <c r="X240" s="111">
        <f t="shared" si="10"/>
        <v>878574.19795752107</v>
      </c>
    </row>
    <row r="241" spans="1:24" x14ac:dyDescent="0.25">
      <c r="A241" s="60" t="s">
        <v>2359</v>
      </c>
      <c r="B241" s="61" t="s">
        <v>596</v>
      </c>
      <c r="C241" s="62" t="s">
        <v>1133</v>
      </c>
      <c r="D241" s="63" t="s">
        <v>1134</v>
      </c>
      <c r="E241" s="64" t="s">
        <v>2355</v>
      </c>
      <c r="F241" s="65">
        <v>1</v>
      </c>
      <c r="G241" s="53" t="s">
        <v>596</v>
      </c>
      <c r="H241" s="54" t="s">
        <v>1133</v>
      </c>
      <c r="I241" s="55" t="s">
        <v>1134</v>
      </c>
      <c r="J241" s="91">
        <f>SUMIF('1. Estimation Equipe +VHL '!$I$6:$I$738,H241,'1. Estimation Equipe +VHL '!$AV$6:$AV$738)</f>
        <v>1</v>
      </c>
      <c r="K241" s="92">
        <f>SUMIF('1. Estimation Equipe +VHL '!$I$6:$I$738,H241,'1. Estimation Equipe +VHL '!$L$6:$L$738)</f>
        <v>696</v>
      </c>
      <c r="L241" s="91">
        <f>SUMIF('1. Estimation Equipe +VHL '!$I$6:$I$738,H241,'1. Estimation Equipe +VHL '!$AU$6:$AU$738)</f>
        <v>1043791.2410531926</v>
      </c>
      <c r="M241" s="93"/>
      <c r="N241" s="93"/>
      <c r="O241" s="93">
        <v>0</v>
      </c>
      <c r="P241" s="93"/>
      <c r="Q241" s="93">
        <v>1501.64</v>
      </c>
      <c r="R241" s="93">
        <v>0</v>
      </c>
      <c r="S241" s="93">
        <v>0</v>
      </c>
      <c r="T241" s="94">
        <f t="shared" si="11"/>
        <v>1042289.6010531926</v>
      </c>
      <c r="U241" s="110">
        <f>SUMIF('1. Estimation Equipe +VHL '!$I$6:$I$738,H241,'1. Estimation Equipe +VHL '!$AY$6:$AY$738)</f>
        <v>1043791.2410531926</v>
      </c>
      <c r="V241" s="114">
        <f t="shared" si="12"/>
        <v>250.27333333333382</v>
      </c>
      <c r="W241" s="114"/>
      <c r="X241" s="111">
        <f t="shared" si="10"/>
        <v>1043540.9677198593</v>
      </c>
    </row>
    <row r="242" spans="1:24" x14ac:dyDescent="0.25">
      <c r="A242" s="60" t="s">
        <v>2359</v>
      </c>
      <c r="B242" s="61" t="s">
        <v>596</v>
      </c>
      <c r="C242" s="62" t="s">
        <v>1135</v>
      </c>
      <c r="D242" s="63" t="s">
        <v>1136</v>
      </c>
      <c r="E242" s="64" t="s">
        <v>2355</v>
      </c>
      <c r="F242" s="65">
        <v>1</v>
      </c>
      <c r="G242" s="53" t="s">
        <v>596</v>
      </c>
      <c r="H242" s="54" t="s">
        <v>1135</v>
      </c>
      <c r="I242" s="55" t="s">
        <v>1136</v>
      </c>
      <c r="J242" s="91">
        <f>SUMIF('1. Estimation Equipe +VHL '!$I$6:$I$738,H242,'1. Estimation Equipe +VHL '!$AV$6:$AV$738)</f>
        <v>1</v>
      </c>
      <c r="K242" s="92">
        <f>SUMIF('1. Estimation Equipe +VHL '!$I$6:$I$738,H242,'1. Estimation Equipe +VHL '!$L$6:$L$738)</f>
        <v>1722</v>
      </c>
      <c r="L242" s="91">
        <f>SUMIF('1. Estimation Equipe +VHL '!$I$6:$I$738,H242,'1. Estimation Equipe +VHL '!$AU$6:$AU$738)</f>
        <v>1517470.0963659091</v>
      </c>
      <c r="M242" s="93"/>
      <c r="N242" s="93"/>
      <c r="O242" s="93">
        <v>0</v>
      </c>
      <c r="P242" s="93"/>
      <c r="Q242" s="93">
        <v>9580</v>
      </c>
      <c r="R242" s="93">
        <v>48370</v>
      </c>
      <c r="S242" s="93">
        <v>0</v>
      </c>
      <c r="T242" s="94">
        <f t="shared" si="11"/>
        <v>1459520.0963659091</v>
      </c>
      <c r="U242" s="110">
        <f>SUMIF('1. Estimation Equipe +VHL '!$I$6:$I$738,H242,'1. Estimation Equipe +VHL '!$AY$6:$AY$738)</f>
        <v>1517470.0963659091</v>
      </c>
      <c r="V242" s="114">
        <f t="shared" si="12"/>
        <v>1596.6666666666697</v>
      </c>
      <c r="W242" s="114"/>
      <c r="X242" s="111">
        <f t="shared" si="10"/>
        <v>1467503.4296992423</v>
      </c>
    </row>
    <row r="243" spans="1:24" x14ac:dyDescent="0.25">
      <c r="A243" s="60" t="s">
        <v>2365</v>
      </c>
      <c r="B243" s="61" t="s">
        <v>592</v>
      </c>
      <c r="C243" s="62" t="s">
        <v>1137</v>
      </c>
      <c r="D243" s="63" t="s">
        <v>1138</v>
      </c>
      <c r="E243" s="64" t="s">
        <v>2355</v>
      </c>
      <c r="F243" s="65">
        <v>1</v>
      </c>
      <c r="G243" s="53" t="s">
        <v>592</v>
      </c>
      <c r="H243" s="54" t="s">
        <v>1137</v>
      </c>
      <c r="I243" s="55" t="s">
        <v>1138</v>
      </c>
      <c r="J243" s="91">
        <f>SUMIF('1. Estimation Equipe +VHL '!$I$6:$I$738,H243,'1. Estimation Equipe +VHL '!$AV$6:$AV$738)</f>
        <v>1</v>
      </c>
      <c r="K243" s="92">
        <f>SUMIF('1. Estimation Equipe +VHL '!$I$6:$I$738,H243,'1. Estimation Equipe +VHL '!$L$6:$L$738)</f>
        <v>2342</v>
      </c>
      <c r="L243" s="91">
        <f>SUMIF('1. Estimation Equipe +VHL '!$I$6:$I$738,H243,'1. Estimation Equipe +VHL '!$AU$6:$AU$738)</f>
        <v>2159399.6289854432</v>
      </c>
      <c r="M243" s="93"/>
      <c r="N243" s="93"/>
      <c r="O243" s="93">
        <v>0</v>
      </c>
      <c r="P243" s="93"/>
      <c r="Q243" s="93">
        <v>690416.28</v>
      </c>
      <c r="R243" s="93">
        <v>318225.71999999997</v>
      </c>
      <c r="S243" s="93">
        <v>0</v>
      </c>
      <c r="T243" s="94">
        <f t="shared" si="11"/>
        <v>1150757.6289854432</v>
      </c>
      <c r="U243" s="110">
        <f>SUMIF('1. Estimation Equipe +VHL '!$I$6:$I$738,H243,'1. Estimation Equipe +VHL '!$AY$6:$AY$738)</f>
        <v>2159399.6289854432</v>
      </c>
      <c r="V243" s="114">
        <f t="shared" si="12"/>
        <v>115069.38000000022</v>
      </c>
      <c r="W243" s="114"/>
      <c r="X243" s="111">
        <f t="shared" si="10"/>
        <v>1726104.5289854431</v>
      </c>
    </row>
    <row r="244" spans="1:24" x14ac:dyDescent="0.25">
      <c r="A244" s="60" t="s">
        <v>2365</v>
      </c>
      <c r="B244" s="61" t="s">
        <v>592</v>
      </c>
      <c r="C244" s="62" t="s">
        <v>1139</v>
      </c>
      <c r="D244" s="63" t="s">
        <v>627</v>
      </c>
      <c r="E244" s="64" t="s">
        <v>2355</v>
      </c>
      <c r="F244" s="65">
        <v>1</v>
      </c>
      <c r="G244" s="53" t="s">
        <v>592</v>
      </c>
      <c r="H244" s="54" t="s">
        <v>1139</v>
      </c>
      <c r="I244" s="55" t="s">
        <v>627</v>
      </c>
      <c r="J244" s="91">
        <f>SUMIF('1. Estimation Equipe +VHL '!$I$6:$I$738,H244,'1. Estimation Equipe +VHL '!$AV$6:$AV$738)</f>
        <v>1</v>
      </c>
      <c r="K244" s="92">
        <f>SUMIF('1. Estimation Equipe +VHL '!$I$6:$I$738,H244,'1. Estimation Equipe +VHL '!$L$6:$L$738)</f>
        <v>495</v>
      </c>
      <c r="L244" s="91">
        <f>SUMIF('1. Estimation Equipe +VHL '!$I$6:$I$738,H244,'1. Estimation Equipe +VHL '!$AU$6:$AU$738)</f>
        <v>1160629.3013351189</v>
      </c>
      <c r="M244" s="93"/>
      <c r="N244" s="93"/>
      <c r="O244" s="93">
        <v>0</v>
      </c>
      <c r="P244" s="93"/>
      <c r="Q244" s="93">
        <v>0</v>
      </c>
      <c r="R244" s="93">
        <v>85887</v>
      </c>
      <c r="S244" s="93">
        <v>200000</v>
      </c>
      <c r="T244" s="94">
        <f t="shared" si="11"/>
        <v>874742.30133511894</v>
      </c>
      <c r="U244" s="110">
        <f>SUMIF('1. Estimation Equipe +VHL '!$I$6:$I$738,H244,'1. Estimation Equipe +VHL '!$AY$6:$AY$738)</f>
        <v>1160629.3013351189</v>
      </c>
      <c r="V244" s="114">
        <f t="shared" si="12"/>
        <v>0</v>
      </c>
      <c r="W244" s="114"/>
      <c r="X244" s="111">
        <f t="shared" si="10"/>
        <v>874742.30133511894</v>
      </c>
    </row>
    <row r="245" spans="1:24" x14ac:dyDescent="0.25">
      <c r="A245" s="60" t="s">
        <v>2365</v>
      </c>
      <c r="B245" s="61" t="s">
        <v>592</v>
      </c>
      <c r="C245" s="62" t="s">
        <v>1140</v>
      </c>
      <c r="D245" s="63" t="s">
        <v>628</v>
      </c>
      <c r="E245" s="64" t="s">
        <v>2355</v>
      </c>
      <c r="F245" s="65">
        <v>1</v>
      </c>
      <c r="G245" s="53" t="s">
        <v>592</v>
      </c>
      <c r="H245" s="54" t="s">
        <v>1140</v>
      </c>
      <c r="I245" s="55" t="s">
        <v>628</v>
      </c>
      <c r="J245" s="91">
        <f>SUMIF('1. Estimation Equipe +VHL '!$I$6:$I$738,H245,'1. Estimation Equipe +VHL '!$AV$6:$AV$738)</f>
        <v>1</v>
      </c>
      <c r="K245" s="92">
        <f>SUMIF('1. Estimation Equipe +VHL '!$I$6:$I$738,H245,'1. Estimation Equipe +VHL '!$L$6:$L$738)</f>
        <v>630</v>
      </c>
      <c r="L245" s="91">
        <f>SUMIF('1. Estimation Equipe +VHL '!$I$6:$I$738,H245,'1. Estimation Equipe +VHL '!$AU$6:$AU$738)</f>
        <v>995145.53052462114</v>
      </c>
      <c r="M245" s="93"/>
      <c r="N245" s="93"/>
      <c r="O245" s="93">
        <v>0</v>
      </c>
      <c r="P245" s="93"/>
      <c r="Q245" s="93">
        <v>0</v>
      </c>
      <c r="R245" s="93">
        <v>0</v>
      </c>
      <c r="S245" s="93">
        <v>0</v>
      </c>
      <c r="T245" s="94">
        <f t="shared" si="11"/>
        <v>995145.53052462114</v>
      </c>
      <c r="U245" s="110">
        <f>SUMIF('1. Estimation Equipe +VHL '!$I$6:$I$738,H245,'1. Estimation Equipe +VHL '!$AY$6:$AY$738)</f>
        <v>995145.53052462114</v>
      </c>
      <c r="V245" s="114">
        <f t="shared" si="12"/>
        <v>0</v>
      </c>
      <c r="W245" s="114"/>
      <c r="X245" s="111">
        <f t="shared" si="10"/>
        <v>995145.53052462114</v>
      </c>
    </row>
    <row r="246" spans="1:24" x14ac:dyDescent="0.25">
      <c r="A246" s="60" t="s">
        <v>2365</v>
      </c>
      <c r="B246" s="61" t="s">
        <v>592</v>
      </c>
      <c r="C246" s="62" t="s">
        <v>1141</v>
      </c>
      <c r="D246" s="63" t="s">
        <v>629</v>
      </c>
      <c r="E246" s="64" t="s">
        <v>2355</v>
      </c>
      <c r="F246" s="65">
        <v>1</v>
      </c>
      <c r="G246" s="53" t="s">
        <v>592</v>
      </c>
      <c r="H246" s="54" t="s">
        <v>1141</v>
      </c>
      <c r="I246" s="55" t="s">
        <v>629</v>
      </c>
      <c r="J246" s="91">
        <f>SUMIF('1. Estimation Equipe +VHL '!$I$6:$I$738,H246,'1. Estimation Equipe +VHL '!$AV$6:$AV$738)</f>
        <v>1</v>
      </c>
      <c r="K246" s="92">
        <f>SUMIF('1. Estimation Equipe +VHL '!$I$6:$I$738,H246,'1. Estimation Equipe +VHL '!$L$6:$L$738)</f>
        <v>491</v>
      </c>
      <c r="L246" s="91">
        <f>SUMIF('1. Estimation Equipe +VHL '!$I$6:$I$738,H246,'1. Estimation Equipe +VHL '!$AU$6:$AU$738)</f>
        <v>1146571.3687155843</v>
      </c>
      <c r="M246" s="93"/>
      <c r="N246" s="93"/>
      <c r="O246" s="93">
        <v>0</v>
      </c>
      <c r="P246" s="93"/>
      <c r="Q246" s="93">
        <v>0</v>
      </c>
      <c r="R246" s="93">
        <v>100671.6</v>
      </c>
      <c r="S246" s="93">
        <v>0</v>
      </c>
      <c r="T246" s="94">
        <f t="shared" si="11"/>
        <v>1045899.7687155843</v>
      </c>
      <c r="U246" s="110">
        <f>SUMIF('1. Estimation Equipe +VHL '!$I$6:$I$738,H246,'1. Estimation Equipe +VHL '!$AY$6:$AY$738)</f>
        <v>1146571.3687155843</v>
      </c>
      <c r="V246" s="114">
        <f t="shared" si="12"/>
        <v>0</v>
      </c>
      <c r="W246" s="114"/>
      <c r="X246" s="111">
        <f t="shared" si="10"/>
        <v>1045899.7687155843</v>
      </c>
    </row>
    <row r="247" spans="1:24" x14ac:dyDescent="0.25">
      <c r="A247" s="60" t="s">
        <v>2356</v>
      </c>
      <c r="B247" s="61" t="s">
        <v>597</v>
      </c>
      <c r="C247" s="62" t="s">
        <v>1142</v>
      </c>
      <c r="D247" s="63" t="s">
        <v>690</v>
      </c>
      <c r="E247" s="64" t="s">
        <v>2357</v>
      </c>
      <c r="F247" s="65">
        <v>1</v>
      </c>
      <c r="G247" s="53" t="s">
        <v>597</v>
      </c>
      <c r="H247" s="54" t="s">
        <v>1142</v>
      </c>
      <c r="I247" s="55" t="s">
        <v>690</v>
      </c>
      <c r="J247" s="91">
        <f>SUMIF('1. Estimation Equipe +VHL '!$I$6:$I$738,H247,'1. Estimation Equipe +VHL '!$AV$6:$AV$738)</f>
        <v>0</v>
      </c>
      <c r="K247" s="92">
        <f>SUMIF('1. Estimation Equipe +VHL '!$I$6:$I$738,H247,'1. Estimation Equipe +VHL '!$L$6:$L$738)</f>
        <v>0</v>
      </c>
      <c r="L247" s="91">
        <f>SUMIF('1. Estimation Equipe +VHL '!$I$6:$I$738,H247,'1. Estimation Equipe +VHL '!$AU$6:$AU$738)</f>
        <v>0</v>
      </c>
      <c r="M247" s="93"/>
      <c r="N247" s="93"/>
      <c r="O247" s="93">
        <v>0</v>
      </c>
      <c r="P247" s="93"/>
      <c r="Q247" s="93">
        <v>0</v>
      </c>
      <c r="R247" s="93">
        <v>0</v>
      </c>
      <c r="S247" s="93">
        <v>0</v>
      </c>
      <c r="T247" s="94">
        <f t="shared" si="11"/>
        <v>0</v>
      </c>
      <c r="U247" s="110">
        <f>SUMIF('1. Estimation Equipe +VHL '!$I$6:$I$738,H247,'1. Estimation Equipe +VHL '!$AY$6:$AY$738)</f>
        <v>0</v>
      </c>
      <c r="V247" s="114">
        <f t="shared" si="12"/>
        <v>0</v>
      </c>
      <c r="W247" s="114"/>
      <c r="X247" s="111">
        <f t="shared" si="10"/>
        <v>0</v>
      </c>
    </row>
    <row r="248" spans="1:24" x14ac:dyDescent="0.25">
      <c r="A248" s="60" t="s">
        <v>2356</v>
      </c>
      <c r="B248" s="61" t="s">
        <v>597</v>
      </c>
      <c r="C248" s="62" t="s">
        <v>1143</v>
      </c>
      <c r="D248" s="63" t="s">
        <v>1144</v>
      </c>
      <c r="E248" s="64" t="s">
        <v>2357</v>
      </c>
      <c r="F248" s="65">
        <v>1</v>
      </c>
      <c r="G248" s="53" t="s">
        <v>597</v>
      </c>
      <c r="H248" s="54" t="s">
        <v>1143</v>
      </c>
      <c r="I248" s="55" t="s">
        <v>1144</v>
      </c>
      <c r="J248" s="91">
        <f>SUMIF('1. Estimation Equipe +VHL '!$I$6:$I$738,H248,'1. Estimation Equipe +VHL '!$AV$6:$AV$738)</f>
        <v>0</v>
      </c>
      <c r="K248" s="92">
        <f>SUMIF('1. Estimation Equipe +VHL '!$I$6:$I$738,H248,'1. Estimation Equipe +VHL '!$L$6:$L$738)</f>
        <v>0</v>
      </c>
      <c r="L248" s="91">
        <f>SUMIF('1. Estimation Equipe +VHL '!$I$6:$I$738,H248,'1. Estimation Equipe +VHL '!$AU$6:$AU$738)</f>
        <v>0</v>
      </c>
      <c r="M248" s="93"/>
      <c r="N248" s="93"/>
      <c r="O248" s="93">
        <v>0</v>
      </c>
      <c r="P248" s="93"/>
      <c r="Q248" s="93">
        <v>0</v>
      </c>
      <c r="R248" s="93">
        <v>0</v>
      </c>
      <c r="S248" s="93">
        <v>0</v>
      </c>
      <c r="T248" s="94">
        <f t="shared" si="11"/>
        <v>0</v>
      </c>
      <c r="U248" s="110">
        <f>SUMIF('1. Estimation Equipe +VHL '!$I$6:$I$738,H248,'1. Estimation Equipe +VHL '!$AY$6:$AY$738)</f>
        <v>0</v>
      </c>
      <c r="V248" s="114">
        <f t="shared" si="12"/>
        <v>0</v>
      </c>
      <c r="W248" s="114"/>
      <c r="X248" s="111">
        <f t="shared" si="10"/>
        <v>0</v>
      </c>
    </row>
    <row r="249" spans="1:24" x14ac:dyDescent="0.25">
      <c r="A249" s="60" t="s">
        <v>2356</v>
      </c>
      <c r="B249" s="61" t="s">
        <v>597</v>
      </c>
      <c r="C249" s="62" t="s">
        <v>1145</v>
      </c>
      <c r="D249" s="63" t="s">
        <v>1146</v>
      </c>
      <c r="E249" s="64" t="s">
        <v>2358</v>
      </c>
      <c r="F249" s="65">
        <v>1</v>
      </c>
      <c r="G249" s="53" t="s">
        <v>597</v>
      </c>
      <c r="H249" s="54" t="s">
        <v>1145</v>
      </c>
      <c r="I249" s="55" t="s">
        <v>1146</v>
      </c>
      <c r="J249" s="91">
        <f>SUMIF('1. Estimation Equipe +VHL '!$I$6:$I$738,H249,'1. Estimation Equipe +VHL '!$AV$6:$AV$738)</f>
        <v>1</v>
      </c>
      <c r="K249" s="92">
        <f>SUMIF('1. Estimation Equipe +VHL '!$I$6:$I$738,H249,'1. Estimation Equipe +VHL '!$L$6:$L$738)</f>
        <v>12351</v>
      </c>
      <c r="L249" s="91">
        <f>SUMIF('1. Estimation Equipe +VHL '!$I$6:$I$738,H249,'1. Estimation Equipe +VHL '!$AU$6:$AU$738)</f>
        <v>10898522.233919607</v>
      </c>
      <c r="M249" s="93"/>
      <c r="N249" s="93"/>
      <c r="O249" s="93">
        <v>0</v>
      </c>
      <c r="P249" s="93">
        <v>2062615</v>
      </c>
      <c r="Q249" s="93">
        <v>3575364</v>
      </c>
      <c r="R249" s="93">
        <v>401153</v>
      </c>
      <c r="S249" s="93">
        <v>0</v>
      </c>
      <c r="T249" s="94">
        <f t="shared" si="11"/>
        <v>8984620.2339196075</v>
      </c>
      <c r="U249" s="110">
        <f>SUMIF('1. Estimation Equipe +VHL '!$I$6:$I$738,H249,'1. Estimation Equipe +VHL '!$AY$6:$AY$738)</f>
        <v>10898522.233919607</v>
      </c>
      <c r="V249" s="114">
        <f t="shared" si="12"/>
        <v>595894.00000000116</v>
      </c>
      <c r="W249" s="114"/>
      <c r="X249" s="111">
        <f t="shared" si="10"/>
        <v>11964090.233919606</v>
      </c>
    </row>
    <row r="250" spans="1:24" x14ac:dyDescent="0.25">
      <c r="A250" s="60" t="s">
        <v>2356</v>
      </c>
      <c r="B250" s="61" t="s">
        <v>597</v>
      </c>
      <c r="C250" s="62" t="s">
        <v>1147</v>
      </c>
      <c r="D250" s="63" t="s">
        <v>682</v>
      </c>
      <c r="E250" s="64" t="s">
        <v>2355</v>
      </c>
      <c r="F250" s="65">
        <v>1</v>
      </c>
      <c r="G250" s="53" t="s">
        <v>597</v>
      </c>
      <c r="H250" s="54" t="s">
        <v>1147</v>
      </c>
      <c r="I250" s="55" t="s">
        <v>682</v>
      </c>
      <c r="J250" s="91">
        <f>SUMIF('1. Estimation Equipe +VHL '!$I$6:$I$738,H250,'1. Estimation Equipe +VHL '!$AV$6:$AV$738)</f>
        <v>0</v>
      </c>
      <c r="K250" s="92">
        <f>SUMIF('1. Estimation Equipe +VHL '!$I$6:$I$738,H250,'1. Estimation Equipe +VHL '!$L$6:$L$738)</f>
        <v>0</v>
      </c>
      <c r="L250" s="91">
        <f>SUMIF('1. Estimation Equipe +VHL '!$I$6:$I$738,H250,'1. Estimation Equipe +VHL '!$AU$6:$AU$738)</f>
        <v>0</v>
      </c>
      <c r="M250" s="93"/>
      <c r="N250" s="93"/>
      <c r="O250" s="93">
        <v>0</v>
      </c>
      <c r="P250" s="93"/>
      <c r="Q250" s="93">
        <v>0</v>
      </c>
      <c r="R250" s="93">
        <v>0</v>
      </c>
      <c r="S250" s="93">
        <v>0</v>
      </c>
      <c r="T250" s="94">
        <f t="shared" si="11"/>
        <v>0</v>
      </c>
      <c r="U250" s="110">
        <f>SUMIF('1. Estimation Equipe +VHL '!$I$6:$I$738,H250,'1. Estimation Equipe +VHL '!$AY$6:$AY$738)</f>
        <v>0</v>
      </c>
      <c r="V250" s="114">
        <f t="shared" si="12"/>
        <v>0</v>
      </c>
      <c r="W250" s="114"/>
      <c r="X250" s="111">
        <f t="shared" si="10"/>
        <v>0</v>
      </c>
    </row>
    <row r="251" spans="1:24" x14ac:dyDescent="0.25">
      <c r="A251" s="60" t="s">
        <v>2356</v>
      </c>
      <c r="B251" s="61" t="s">
        <v>597</v>
      </c>
      <c r="C251" s="62" t="s">
        <v>1148</v>
      </c>
      <c r="D251" s="63" t="s">
        <v>683</v>
      </c>
      <c r="E251" s="64" t="s">
        <v>2355</v>
      </c>
      <c r="F251" s="65">
        <v>1</v>
      </c>
      <c r="G251" s="53" t="s">
        <v>597</v>
      </c>
      <c r="H251" s="54" t="s">
        <v>1148</v>
      </c>
      <c r="I251" s="55" t="s">
        <v>683</v>
      </c>
      <c r="J251" s="91">
        <f>SUMIF('1. Estimation Equipe +VHL '!$I$6:$I$738,H251,'1. Estimation Equipe +VHL '!$AV$6:$AV$738)</f>
        <v>1</v>
      </c>
      <c r="K251" s="92">
        <f>SUMIF('1. Estimation Equipe +VHL '!$I$6:$I$738,H251,'1. Estimation Equipe +VHL '!$L$6:$L$738)</f>
        <v>3199</v>
      </c>
      <c r="L251" s="91">
        <f>SUMIF('1. Estimation Equipe +VHL '!$I$6:$I$738,H251,'1. Estimation Equipe +VHL '!$AU$6:$AU$738)</f>
        <v>2717799.3998030298</v>
      </c>
      <c r="M251" s="93"/>
      <c r="N251" s="93"/>
      <c r="O251" s="93">
        <v>0</v>
      </c>
      <c r="P251" s="93"/>
      <c r="Q251" s="93">
        <v>94454.54</v>
      </c>
      <c r="R251" s="93">
        <v>512968.47</v>
      </c>
      <c r="S251" s="93">
        <v>0</v>
      </c>
      <c r="T251" s="94">
        <f t="shared" si="11"/>
        <v>2110376.3898030296</v>
      </c>
      <c r="U251" s="110">
        <f>SUMIF('1. Estimation Equipe +VHL '!$I$6:$I$738,H251,'1. Estimation Equipe +VHL '!$AY$6:$AY$738)</f>
        <v>2717799.3998030298</v>
      </c>
      <c r="V251" s="114">
        <f t="shared" si="12"/>
        <v>15742.423333333363</v>
      </c>
      <c r="W251" s="114"/>
      <c r="X251" s="111">
        <f t="shared" si="10"/>
        <v>2189088.5064696968</v>
      </c>
    </row>
    <row r="252" spans="1:24" x14ac:dyDescent="0.25">
      <c r="A252" s="60" t="s">
        <v>2356</v>
      </c>
      <c r="B252" s="61" t="s">
        <v>597</v>
      </c>
      <c r="C252" s="62" t="s">
        <v>1149</v>
      </c>
      <c r="D252" s="63" t="s">
        <v>684</v>
      </c>
      <c r="E252" s="64" t="s">
        <v>2355</v>
      </c>
      <c r="F252" s="65">
        <v>1</v>
      </c>
      <c r="G252" s="53" t="s">
        <v>597</v>
      </c>
      <c r="H252" s="54" t="s">
        <v>1149</v>
      </c>
      <c r="I252" s="55" t="s">
        <v>684</v>
      </c>
      <c r="J252" s="91">
        <f>SUMIF('1. Estimation Equipe +VHL '!$I$6:$I$738,H252,'1. Estimation Equipe +VHL '!$AV$6:$AV$738)</f>
        <v>1</v>
      </c>
      <c r="K252" s="92">
        <f>SUMIF('1. Estimation Equipe +VHL '!$I$6:$I$738,H252,'1. Estimation Equipe +VHL '!$L$6:$L$738)</f>
        <v>1815</v>
      </c>
      <c r="L252" s="91">
        <f>SUMIF('1. Estimation Equipe +VHL '!$I$6:$I$738,H252,'1. Estimation Equipe +VHL '!$AU$6:$AU$738)</f>
        <v>1877651.0196273811</v>
      </c>
      <c r="M252" s="93"/>
      <c r="N252" s="93"/>
      <c r="O252" s="93">
        <v>0</v>
      </c>
      <c r="P252" s="93"/>
      <c r="Q252" s="93">
        <v>38829</v>
      </c>
      <c r="R252" s="93">
        <v>401663</v>
      </c>
      <c r="S252" s="93">
        <v>0</v>
      </c>
      <c r="T252" s="94">
        <f t="shared" si="11"/>
        <v>1437159.0196273811</v>
      </c>
      <c r="U252" s="110">
        <f>SUMIF('1. Estimation Equipe +VHL '!$I$6:$I$738,H252,'1. Estimation Equipe +VHL '!$AY$6:$AY$738)</f>
        <v>1877651.0196273811</v>
      </c>
      <c r="V252" s="114">
        <f t="shared" si="12"/>
        <v>6471.5000000000127</v>
      </c>
      <c r="W252" s="114"/>
      <c r="X252" s="111">
        <f t="shared" si="10"/>
        <v>1469516.5196273811</v>
      </c>
    </row>
    <row r="253" spans="1:24" x14ac:dyDescent="0.25">
      <c r="A253" s="60" t="s">
        <v>2356</v>
      </c>
      <c r="B253" s="61" t="s">
        <v>597</v>
      </c>
      <c r="C253" s="62" t="s">
        <v>1150</v>
      </c>
      <c r="D253" s="63" t="s">
        <v>1151</v>
      </c>
      <c r="E253" s="64" t="s">
        <v>2355</v>
      </c>
      <c r="F253" s="65">
        <v>1</v>
      </c>
      <c r="G253" s="53" t="s">
        <v>597</v>
      </c>
      <c r="H253" s="54" t="s">
        <v>1150</v>
      </c>
      <c r="I253" s="55" t="s">
        <v>1151</v>
      </c>
      <c r="J253" s="91">
        <f>SUMIF('1. Estimation Equipe +VHL '!$I$6:$I$738,H253,'1. Estimation Equipe +VHL '!$AV$6:$AV$738)</f>
        <v>0</v>
      </c>
      <c r="K253" s="92">
        <f>SUMIF('1. Estimation Equipe +VHL '!$I$6:$I$738,H253,'1. Estimation Equipe +VHL '!$L$6:$L$738)</f>
        <v>0</v>
      </c>
      <c r="L253" s="91">
        <f>SUMIF('1. Estimation Equipe +VHL '!$I$6:$I$738,H253,'1. Estimation Equipe +VHL '!$AU$6:$AU$738)</f>
        <v>0</v>
      </c>
      <c r="M253" s="93"/>
      <c r="N253" s="93"/>
      <c r="O253" s="93">
        <v>0</v>
      </c>
      <c r="P253" s="93"/>
      <c r="Q253" s="93">
        <v>0</v>
      </c>
      <c r="R253" s="93">
        <v>0</v>
      </c>
      <c r="S253" s="93">
        <v>0</v>
      </c>
      <c r="T253" s="94">
        <f t="shared" si="11"/>
        <v>0</v>
      </c>
      <c r="U253" s="110">
        <f>SUMIF('1. Estimation Equipe +VHL '!$I$6:$I$738,H253,'1. Estimation Equipe +VHL '!$AY$6:$AY$738)</f>
        <v>0</v>
      </c>
      <c r="V253" s="114">
        <f t="shared" si="12"/>
        <v>0</v>
      </c>
      <c r="W253" s="114"/>
      <c r="X253" s="111">
        <f t="shared" si="10"/>
        <v>0</v>
      </c>
    </row>
    <row r="254" spans="1:24" x14ac:dyDescent="0.25">
      <c r="A254" s="60" t="s">
        <v>2356</v>
      </c>
      <c r="B254" s="61" t="s">
        <v>597</v>
      </c>
      <c r="C254" s="62" t="s">
        <v>1152</v>
      </c>
      <c r="D254" s="63" t="s">
        <v>685</v>
      </c>
      <c r="E254" s="64" t="s">
        <v>2355</v>
      </c>
      <c r="F254" s="65">
        <v>1</v>
      </c>
      <c r="G254" s="53" t="s">
        <v>597</v>
      </c>
      <c r="H254" s="54" t="s">
        <v>1152</v>
      </c>
      <c r="I254" s="55" t="s">
        <v>685</v>
      </c>
      <c r="J254" s="91">
        <f>SUMIF('1. Estimation Equipe +VHL '!$I$6:$I$738,H254,'1. Estimation Equipe +VHL '!$AV$6:$AV$738)</f>
        <v>1</v>
      </c>
      <c r="K254" s="92">
        <f>SUMIF('1. Estimation Equipe +VHL '!$I$6:$I$738,H254,'1. Estimation Equipe +VHL '!$L$6:$L$738)</f>
        <v>622</v>
      </c>
      <c r="L254" s="91">
        <f>SUMIF('1. Estimation Equipe +VHL '!$I$6:$I$738,H254,'1. Estimation Equipe +VHL '!$AU$6:$AU$738)</f>
        <v>962815.20978376619</v>
      </c>
      <c r="M254" s="93"/>
      <c r="N254" s="93"/>
      <c r="O254" s="93">
        <v>0</v>
      </c>
      <c r="P254" s="93"/>
      <c r="Q254" s="93">
        <v>0</v>
      </c>
      <c r="R254" s="93">
        <v>117315</v>
      </c>
      <c r="S254" s="93">
        <v>0</v>
      </c>
      <c r="T254" s="94">
        <f t="shared" si="11"/>
        <v>845500.20978376619</v>
      </c>
      <c r="U254" s="110">
        <f>SUMIF('1. Estimation Equipe +VHL '!$I$6:$I$738,H254,'1. Estimation Equipe +VHL '!$AY$6:$AY$738)</f>
        <v>962815.20978376619</v>
      </c>
      <c r="V254" s="114">
        <f t="shared" si="12"/>
        <v>0</v>
      </c>
      <c r="W254" s="114"/>
      <c r="X254" s="111">
        <f t="shared" si="10"/>
        <v>845500.20978376619</v>
      </c>
    </row>
    <row r="255" spans="1:24" x14ac:dyDescent="0.25">
      <c r="A255" s="60" t="s">
        <v>2356</v>
      </c>
      <c r="B255" s="61" t="s">
        <v>597</v>
      </c>
      <c r="C255" s="62" t="s">
        <v>1153</v>
      </c>
      <c r="D255" s="63" t="s">
        <v>1154</v>
      </c>
      <c r="E255" s="64" t="s">
        <v>2355</v>
      </c>
      <c r="F255" s="65">
        <v>1</v>
      </c>
      <c r="G255" s="53" t="s">
        <v>597</v>
      </c>
      <c r="H255" s="54" t="s">
        <v>1153</v>
      </c>
      <c r="I255" s="55" t="s">
        <v>1154</v>
      </c>
      <c r="J255" s="91">
        <f>SUMIF('1. Estimation Equipe +VHL '!$I$6:$I$738,H255,'1. Estimation Equipe +VHL '!$AV$6:$AV$738)</f>
        <v>1</v>
      </c>
      <c r="K255" s="92">
        <f>SUMIF('1. Estimation Equipe +VHL '!$I$6:$I$738,H255,'1. Estimation Equipe +VHL '!$L$6:$L$738)</f>
        <v>2681</v>
      </c>
      <c r="L255" s="91">
        <f>SUMIF('1. Estimation Equipe +VHL '!$I$6:$I$738,H255,'1. Estimation Equipe +VHL '!$AU$6:$AU$738)</f>
        <v>2408176.5331837116</v>
      </c>
      <c r="M255" s="93"/>
      <c r="N255" s="93"/>
      <c r="O255" s="93">
        <v>0</v>
      </c>
      <c r="P255" s="93"/>
      <c r="Q255" s="93">
        <v>54288</v>
      </c>
      <c r="R255" s="93">
        <v>270023.2</v>
      </c>
      <c r="S255" s="93">
        <v>0</v>
      </c>
      <c r="T255" s="94">
        <f t="shared" si="11"/>
        <v>2083865.3331837116</v>
      </c>
      <c r="U255" s="110">
        <f>SUMIF('1. Estimation Equipe +VHL '!$I$6:$I$738,H255,'1. Estimation Equipe +VHL '!$AY$6:$AY$738)</f>
        <v>2408176.5331837116</v>
      </c>
      <c r="V255" s="114">
        <f t="shared" si="12"/>
        <v>9048.0000000000182</v>
      </c>
      <c r="W255" s="114"/>
      <c r="X255" s="111">
        <f t="shared" si="10"/>
        <v>2129105.3331837114</v>
      </c>
    </row>
    <row r="256" spans="1:24" x14ac:dyDescent="0.25">
      <c r="A256" s="60" t="s">
        <v>2356</v>
      </c>
      <c r="B256" s="61" t="s">
        <v>597</v>
      </c>
      <c r="C256" s="62" t="s">
        <v>1155</v>
      </c>
      <c r="D256" s="63" t="s">
        <v>1156</v>
      </c>
      <c r="E256" s="64" t="s">
        <v>2355</v>
      </c>
      <c r="F256" s="65">
        <v>1</v>
      </c>
      <c r="G256" s="53" t="s">
        <v>597</v>
      </c>
      <c r="H256" s="54" t="s">
        <v>1155</v>
      </c>
      <c r="I256" s="55" t="s">
        <v>1156</v>
      </c>
      <c r="J256" s="91">
        <f>SUMIF('1. Estimation Equipe +VHL '!$I$6:$I$738,H256,'1. Estimation Equipe +VHL '!$AV$6:$AV$738)</f>
        <v>1</v>
      </c>
      <c r="K256" s="92">
        <f>SUMIF('1. Estimation Equipe +VHL '!$I$6:$I$738,H256,'1. Estimation Equipe +VHL '!$L$6:$L$738)</f>
        <v>2192</v>
      </c>
      <c r="L256" s="91">
        <f>SUMIF('1. Estimation Equipe +VHL '!$I$6:$I$738,H256,'1. Estimation Equipe +VHL '!$AU$6:$AU$738)</f>
        <v>2041458.9489633115</v>
      </c>
      <c r="M256" s="93"/>
      <c r="N256" s="93"/>
      <c r="O256" s="93">
        <v>0</v>
      </c>
      <c r="P256" s="93"/>
      <c r="Q256" s="93">
        <v>3464.33</v>
      </c>
      <c r="R256" s="93">
        <v>193123.8</v>
      </c>
      <c r="S256" s="93">
        <v>0</v>
      </c>
      <c r="T256" s="94">
        <f t="shared" si="11"/>
        <v>1844870.8189633114</v>
      </c>
      <c r="U256" s="110">
        <f>SUMIF('1. Estimation Equipe +VHL '!$I$6:$I$738,H256,'1. Estimation Equipe +VHL '!$AY$6:$AY$738)</f>
        <v>2041458.9489633115</v>
      </c>
      <c r="V256" s="114">
        <f t="shared" si="12"/>
        <v>577.38833333333446</v>
      </c>
      <c r="W256" s="114"/>
      <c r="X256" s="111">
        <f t="shared" si="10"/>
        <v>1847757.760629978</v>
      </c>
    </row>
    <row r="257" spans="1:24" x14ac:dyDescent="0.25">
      <c r="A257" s="60" t="s">
        <v>2356</v>
      </c>
      <c r="B257" s="61" t="s">
        <v>597</v>
      </c>
      <c r="C257" s="62" t="s">
        <v>1157</v>
      </c>
      <c r="D257" s="63" t="s">
        <v>686</v>
      </c>
      <c r="E257" s="64" t="s">
        <v>2355</v>
      </c>
      <c r="F257" s="65">
        <v>1</v>
      </c>
      <c r="G257" s="53" t="s">
        <v>597</v>
      </c>
      <c r="H257" s="54" t="s">
        <v>1157</v>
      </c>
      <c r="I257" s="55" t="s">
        <v>686</v>
      </c>
      <c r="J257" s="91">
        <f>SUMIF('1. Estimation Equipe +VHL '!$I$6:$I$738,H257,'1. Estimation Equipe +VHL '!$AV$6:$AV$738)</f>
        <v>0</v>
      </c>
      <c r="K257" s="92">
        <f>SUMIF('1. Estimation Equipe +VHL '!$I$6:$I$738,H257,'1. Estimation Equipe +VHL '!$L$6:$L$738)</f>
        <v>0</v>
      </c>
      <c r="L257" s="91">
        <f>SUMIF('1. Estimation Equipe +VHL '!$I$6:$I$738,H257,'1. Estimation Equipe +VHL '!$AU$6:$AU$738)</f>
        <v>0</v>
      </c>
      <c r="M257" s="93"/>
      <c r="N257" s="93"/>
      <c r="O257" s="93">
        <v>0</v>
      </c>
      <c r="P257" s="93"/>
      <c r="Q257" s="93">
        <v>0</v>
      </c>
      <c r="R257" s="93">
        <v>0</v>
      </c>
      <c r="S257" s="93">
        <v>0</v>
      </c>
      <c r="T257" s="94">
        <f t="shared" si="11"/>
        <v>0</v>
      </c>
      <c r="U257" s="110">
        <f>SUMIF('1. Estimation Equipe +VHL '!$I$6:$I$738,H257,'1. Estimation Equipe +VHL '!$AY$6:$AY$738)</f>
        <v>0</v>
      </c>
      <c r="V257" s="114">
        <f t="shared" si="12"/>
        <v>0</v>
      </c>
      <c r="W257" s="114"/>
      <c r="X257" s="111">
        <f t="shared" si="10"/>
        <v>0</v>
      </c>
    </row>
    <row r="258" spans="1:24" x14ac:dyDescent="0.25">
      <c r="A258" s="60" t="s">
        <v>2356</v>
      </c>
      <c r="B258" s="61" t="s">
        <v>597</v>
      </c>
      <c r="C258" s="62" t="s">
        <v>1158</v>
      </c>
      <c r="D258" s="63" t="s">
        <v>687</v>
      </c>
      <c r="E258" s="64" t="s">
        <v>2355</v>
      </c>
      <c r="F258" s="65">
        <v>1</v>
      </c>
      <c r="G258" s="53" t="s">
        <v>597</v>
      </c>
      <c r="H258" s="54" t="s">
        <v>1158</v>
      </c>
      <c r="I258" s="55" t="s">
        <v>687</v>
      </c>
      <c r="J258" s="91">
        <f>SUMIF('1. Estimation Equipe +VHL '!$I$6:$I$738,H258,'1. Estimation Equipe +VHL '!$AV$6:$AV$738)</f>
        <v>1</v>
      </c>
      <c r="K258" s="92">
        <f>SUMIF('1. Estimation Equipe +VHL '!$I$6:$I$738,H258,'1. Estimation Equipe +VHL '!$L$6:$L$738)</f>
        <v>5502</v>
      </c>
      <c r="L258" s="91">
        <f>SUMIF('1. Estimation Equipe +VHL '!$I$6:$I$738,H258,'1. Estimation Equipe +VHL '!$AU$6:$AU$738)</f>
        <v>5120171.737867252</v>
      </c>
      <c r="M258" s="93"/>
      <c r="N258" s="93"/>
      <c r="O258" s="93">
        <v>0</v>
      </c>
      <c r="P258" s="93"/>
      <c r="Q258" s="93">
        <v>106949</v>
      </c>
      <c r="R258" s="93">
        <v>402570</v>
      </c>
      <c r="S258" s="93">
        <v>0</v>
      </c>
      <c r="T258" s="94">
        <f t="shared" si="11"/>
        <v>4610652.737867252</v>
      </c>
      <c r="U258" s="110">
        <f>SUMIF('1. Estimation Equipe +VHL '!$I$6:$I$738,H258,'1. Estimation Equipe +VHL '!$AY$6:$AY$738)</f>
        <v>5120171.737867252</v>
      </c>
      <c r="V258" s="114">
        <f t="shared" si="12"/>
        <v>17824.833333333369</v>
      </c>
      <c r="W258" s="114"/>
      <c r="X258" s="111">
        <f t="shared" si="10"/>
        <v>4699776.9045339189</v>
      </c>
    </row>
    <row r="259" spans="1:24" x14ac:dyDescent="0.25">
      <c r="A259" s="60" t="s">
        <v>2356</v>
      </c>
      <c r="B259" s="61" t="s">
        <v>597</v>
      </c>
      <c r="C259" s="62" t="s">
        <v>1159</v>
      </c>
      <c r="D259" s="63" t="s">
        <v>1160</v>
      </c>
      <c r="E259" s="64" t="s">
        <v>2355</v>
      </c>
      <c r="F259" s="65">
        <v>1</v>
      </c>
      <c r="G259" s="53" t="s">
        <v>597</v>
      </c>
      <c r="H259" s="54" t="s">
        <v>1159</v>
      </c>
      <c r="I259" s="55" t="s">
        <v>1160</v>
      </c>
      <c r="J259" s="91">
        <f>SUMIF('1. Estimation Equipe +VHL '!$I$6:$I$738,H259,'1. Estimation Equipe +VHL '!$AV$6:$AV$738)</f>
        <v>1</v>
      </c>
      <c r="K259" s="92">
        <f>SUMIF('1. Estimation Equipe +VHL '!$I$6:$I$738,H259,'1. Estimation Equipe +VHL '!$L$6:$L$738)</f>
        <v>2627</v>
      </c>
      <c r="L259" s="91">
        <f>SUMIF('1. Estimation Equipe +VHL '!$I$6:$I$738,H259,'1. Estimation Equipe +VHL '!$AU$6:$AU$738)</f>
        <v>2282919.9679887439</v>
      </c>
      <c r="M259" s="93"/>
      <c r="N259" s="93"/>
      <c r="O259" s="93">
        <v>0</v>
      </c>
      <c r="P259" s="93"/>
      <c r="Q259" s="93">
        <v>1776</v>
      </c>
      <c r="R259" s="93">
        <v>290946.59999999998</v>
      </c>
      <c r="S259" s="93">
        <v>0</v>
      </c>
      <c r="T259" s="94">
        <f t="shared" si="11"/>
        <v>1990197.3679887438</v>
      </c>
      <c r="U259" s="110">
        <f>SUMIF('1. Estimation Equipe +VHL '!$I$6:$I$738,H259,'1. Estimation Equipe +VHL '!$AY$6:$AY$738)</f>
        <v>2282919.9679887439</v>
      </c>
      <c r="V259" s="114">
        <f t="shared" si="12"/>
        <v>296.00000000000057</v>
      </c>
      <c r="W259" s="114"/>
      <c r="X259" s="111">
        <f t="shared" si="10"/>
        <v>1991677.3679887438</v>
      </c>
    </row>
    <row r="260" spans="1:24" x14ac:dyDescent="0.25">
      <c r="A260" s="60" t="s">
        <v>2356</v>
      </c>
      <c r="B260" s="61" t="s">
        <v>597</v>
      </c>
      <c r="C260" s="62" t="s">
        <v>1161</v>
      </c>
      <c r="D260" s="63" t="s">
        <v>688</v>
      </c>
      <c r="E260" s="64" t="s">
        <v>2355</v>
      </c>
      <c r="F260" s="65">
        <v>1</v>
      </c>
      <c r="G260" s="53" t="s">
        <v>597</v>
      </c>
      <c r="H260" s="54" t="s">
        <v>1161</v>
      </c>
      <c r="I260" s="55" t="s">
        <v>688</v>
      </c>
      <c r="J260" s="91">
        <f>SUMIF('1. Estimation Equipe +VHL '!$I$6:$I$738,H260,'1. Estimation Equipe +VHL '!$AV$6:$AV$738)</f>
        <v>1</v>
      </c>
      <c r="K260" s="92">
        <f>SUMIF('1. Estimation Equipe +VHL '!$I$6:$I$738,H260,'1. Estimation Equipe +VHL '!$L$6:$L$738)</f>
        <v>1827</v>
      </c>
      <c r="L260" s="91">
        <f>SUMIF('1. Estimation Equipe +VHL '!$I$6:$I$738,H260,'1. Estimation Equipe +VHL '!$AU$6:$AU$738)</f>
        <v>1872089.922977651</v>
      </c>
      <c r="M260" s="93"/>
      <c r="N260" s="93"/>
      <c r="O260" s="93">
        <v>0</v>
      </c>
      <c r="P260" s="93"/>
      <c r="Q260" s="93">
        <v>30541.8</v>
      </c>
      <c r="R260" s="93">
        <v>247266.5</v>
      </c>
      <c r="S260" s="93">
        <v>0</v>
      </c>
      <c r="T260" s="94">
        <f t="shared" si="11"/>
        <v>1594281.622977651</v>
      </c>
      <c r="U260" s="110">
        <f>SUMIF('1. Estimation Equipe +VHL '!$I$6:$I$738,H260,'1. Estimation Equipe +VHL '!$AY$6:$AY$738)</f>
        <v>1872089.922977651</v>
      </c>
      <c r="V260" s="114">
        <f t="shared" si="12"/>
        <v>5090.3000000000102</v>
      </c>
      <c r="W260" s="114"/>
      <c r="X260" s="111">
        <f t="shared" si="10"/>
        <v>1619733.122977651</v>
      </c>
    </row>
    <row r="261" spans="1:24" x14ac:dyDescent="0.25">
      <c r="A261" s="60" t="s">
        <v>2356</v>
      </c>
      <c r="B261" s="61" t="s">
        <v>597</v>
      </c>
      <c r="C261" s="62" t="s">
        <v>1162</v>
      </c>
      <c r="D261" s="63" t="s">
        <v>689</v>
      </c>
      <c r="E261" s="64" t="s">
        <v>2355</v>
      </c>
      <c r="F261" s="65">
        <v>1</v>
      </c>
      <c r="G261" s="53" t="s">
        <v>597</v>
      </c>
      <c r="H261" s="54" t="s">
        <v>1162</v>
      </c>
      <c r="I261" s="55" t="s">
        <v>689</v>
      </c>
      <c r="J261" s="91">
        <f>SUMIF('1. Estimation Equipe +VHL '!$I$6:$I$738,H261,'1. Estimation Equipe +VHL '!$AV$6:$AV$738)</f>
        <v>0</v>
      </c>
      <c r="K261" s="92">
        <f>SUMIF('1. Estimation Equipe +VHL '!$I$6:$I$738,H261,'1. Estimation Equipe +VHL '!$L$6:$L$738)</f>
        <v>0</v>
      </c>
      <c r="L261" s="91">
        <f>SUMIF('1. Estimation Equipe +VHL '!$I$6:$I$738,H261,'1. Estimation Equipe +VHL '!$AU$6:$AU$738)</f>
        <v>0</v>
      </c>
      <c r="M261" s="93"/>
      <c r="N261" s="93"/>
      <c r="O261" s="93">
        <v>0</v>
      </c>
      <c r="P261" s="93"/>
      <c r="Q261" s="93">
        <v>0</v>
      </c>
      <c r="R261" s="93">
        <v>0</v>
      </c>
      <c r="S261" s="93">
        <v>0</v>
      </c>
      <c r="T261" s="94">
        <f t="shared" si="11"/>
        <v>0</v>
      </c>
      <c r="U261" s="110">
        <f>SUMIF('1. Estimation Equipe +VHL '!$I$6:$I$738,H261,'1. Estimation Equipe +VHL '!$AY$6:$AY$738)</f>
        <v>0</v>
      </c>
      <c r="V261" s="114">
        <f t="shared" si="12"/>
        <v>0</v>
      </c>
      <c r="W261" s="114"/>
      <c r="X261" s="111">
        <f t="shared" si="10"/>
        <v>0</v>
      </c>
    </row>
    <row r="262" spans="1:24" x14ac:dyDescent="0.25">
      <c r="A262" s="60" t="s">
        <v>2356</v>
      </c>
      <c r="B262" s="61" t="s">
        <v>597</v>
      </c>
      <c r="C262" s="62" t="s">
        <v>1163</v>
      </c>
      <c r="D262" s="63" t="s">
        <v>1164</v>
      </c>
      <c r="E262" s="64" t="s">
        <v>2355</v>
      </c>
      <c r="F262" s="65">
        <v>1</v>
      </c>
      <c r="G262" s="53" t="s">
        <v>597</v>
      </c>
      <c r="H262" s="54" t="s">
        <v>1163</v>
      </c>
      <c r="I262" s="55" t="s">
        <v>1164</v>
      </c>
      <c r="J262" s="91">
        <f>SUMIF('1. Estimation Equipe +VHL '!$I$6:$I$738,H262,'1. Estimation Equipe +VHL '!$AV$6:$AV$738)</f>
        <v>1</v>
      </c>
      <c r="K262" s="92">
        <f>SUMIF('1. Estimation Equipe +VHL '!$I$6:$I$738,H262,'1. Estimation Equipe +VHL '!$L$6:$L$738)</f>
        <v>2401</v>
      </c>
      <c r="L262" s="91">
        <f>SUMIF('1. Estimation Equipe +VHL '!$I$6:$I$738,H262,'1. Estimation Equipe +VHL '!$AU$6:$AU$738)</f>
        <v>2109117.1603829549</v>
      </c>
      <c r="M262" s="93"/>
      <c r="N262" s="93"/>
      <c r="O262" s="93">
        <v>0</v>
      </c>
      <c r="P262" s="93"/>
      <c r="Q262" s="93">
        <v>89130.17</v>
      </c>
      <c r="R262" s="93">
        <v>166391.04000000001</v>
      </c>
      <c r="S262" s="93">
        <v>0</v>
      </c>
      <c r="T262" s="94">
        <f t="shared" si="11"/>
        <v>1853595.9503829549</v>
      </c>
      <c r="U262" s="110">
        <f>SUMIF('1. Estimation Equipe +VHL '!$I$6:$I$738,H262,'1. Estimation Equipe +VHL '!$AY$6:$AY$738)</f>
        <v>2109117.1603829549</v>
      </c>
      <c r="V262" s="114">
        <f t="shared" si="12"/>
        <v>14855.028333333363</v>
      </c>
      <c r="W262" s="114"/>
      <c r="X262" s="111">
        <f t="shared" ref="X262:X325" si="13">+U262+M262+O262+P262-V262-R262-S262+W262</f>
        <v>1927871.0920496215</v>
      </c>
    </row>
    <row r="263" spans="1:24" x14ac:dyDescent="0.25">
      <c r="A263" s="60" t="s">
        <v>2356</v>
      </c>
      <c r="B263" s="61" t="s">
        <v>585</v>
      </c>
      <c r="C263" s="62" t="s">
        <v>1165</v>
      </c>
      <c r="D263" s="63" t="s">
        <v>1166</v>
      </c>
      <c r="E263" s="64" t="s">
        <v>2355</v>
      </c>
      <c r="F263" s="65">
        <v>1</v>
      </c>
      <c r="G263" s="53" t="s">
        <v>585</v>
      </c>
      <c r="H263" s="54" t="s">
        <v>1165</v>
      </c>
      <c r="I263" s="55" t="s">
        <v>1166</v>
      </c>
      <c r="J263" s="91">
        <f>SUMIF('1. Estimation Equipe +VHL '!$I$6:$I$738,H263,'1. Estimation Equipe +VHL '!$AV$6:$AV$738)</f>
        <v>1</v>
      </c>
      <c r="K263" s="92">
        <f>SUMIF('1. Estimation Equipe +VHL '!$I$6:$I$738,H263,'1. Estimation Equipe +VHL '!$L$6:$L$738)</f>
        <v>1113</v>
      </c>
      <c r="L263" s="91">
        <f>SUMIF('1. Estimation Equipe +VHL '!$I$6:$I$738,H263,'1. Estimation Equipe +VHL '!$AU$6:$AU$738)</f>
        <v>1261220.5330344697</v>
      </c>
      <c r="M263" s="93"/>
      <c r="N263" s="93"/>
      <c r="O263" s="93">
        <v>0</v>
      </c>
      <c r="P263" s="93"/>
      <c r="Q263" s="93">
        <v>74828.429999999993</v>
      </c>
      <c r="R263" s="93">
        <v>303162.8</v>
      </c>
      <c r="S263" s="93">
        <v>0</v>
      </c>
      <c r="T263" s="94">
        <f t="shared" ref="T263:T326" si="14">+L263+M263+O263+P263-Q263-R263-S263</f>
        <v>883229.30303446972</v>
      </c>
      <c r="U263" s="110">
        <f>SUMIF('1. Estimation Equipe +VHL '!$I$6:$I$738,H263,'1. Estimation Equipe +VHL '!$AY$6:$AY$738)</f>
        <v>1261220.5330344697</v>
      </c>
      <c r="V263" s="114">
        <f t="shared" ref="V263:V326" si="15">0.166666666666667*Q263</f>
        <v>12471.405000000022</v>
      </c>
      <c r="W263" s="114"/>
      <c r="X263" s="111">
        <f t="shared" si="13"/>
        <v>945586.32803446962</v>
      </c>
    </row>
    <row r="264" spans="1:24" x14ac:dyDescent="0.25">
      <c r="A264" s="60" t="s">
        <v>2356</v>
      </c>
      <c r="B264" s="61" t="s">
        <v>585</v>
      </c>
      <c r="C264" s="62" t="s">
        <v>1167</v>
      </c>
      <c r="D264" s="63" t="s">
        <v>1168</v>
      </c>
      <c r="E264" s="64" t="s">
        <v>2355</v>
      </c>
      <c r="F264" s="65">
        <v>1</v>
      </c>
      <c r="G264" s="53" t="s">
        <v>585</v>
      </c>
      <c r="H264" s="54" t="s">
        <v>1167</v>
      </c>
      <c r="I264" s="55" t="s">
        <v>1168</v>
      </c>
      <c r="J264" s="91">
        <f>SUMIF('1. Estimation Equipe +VHL '!$I$6:$I$738,H264,'1. Estimation Equipe +VHL '!$AV$6:$AV$738)</f>
        <v>1</v>
      </c>
      <c r="K264" s="92">
        <f>SUMIF('1. Estimation Equipe +VHL '!$I$6:$I$738,H264,'1. Estimation Equipe +VHL '!$L$6:$L$738)</f>
        <v>2865</v>
      </c>
      <c r="L264" s="91">
        <f>SUMIF('1. Estimation Equipe +VHL '!$I$6:$I$738,H264,'1. Estimation Equipe +VHL '!$AU$6:$AU$738)</f>
        <v>2499416.9258323046</v>
      </c>
      <c r="M264" s="93"/>
      <c r="N264" s="93"/>
      <c r="O264" s="93">
        <v>0</v>
      </c>
      <c r="P264" s="93"/>
      <c r="Q264" s="93">
        <v>37405</v>
      </c>
      <c r="R264" s="93">
        <v>857381</v>
      </c>
      <c r="S264" s="93">
        <v>0</v>
      </c>
      <c r="T264" s="94">
        <f t="shared" si="14"/>
        <v>1604630.9258323046</v>
      </c>
      <c r="U264" s="110">
        <f>SUMIF('1. Estimation Equipe +VHL '!$I$6:$I$738,H264,'1. Estimation Equipe +VHL '!$AY$6:$AY$738)</f>
        <v>2499416.9258323046</v>
      </c>
      <c r="V264" s="114">
        <f t="shared" si="15"/>
        <v>6234.1666666666788</v>
      </c>
      <c r="W264" s="114"/>
      <c r="X264" s="111">
        <f t="shared" si="13"/>
        <v>1635801.7591656381</v>
      </c>
    </row>
    <row r="265" spans="1:24" x14ac:dyDescent="0.25">
      <c r="A265" s="60" t="s">
        <v>2356</v>
      </c>
      <c r="B265" s="61" t="s">
        <v>585</v>
      </c>
      <c r="C265" s="62" t="s">
        <v>1169</v>
      </c>
      <c r="D265" s="63" t="s">
        <v>1170</v>
      </c>
      <c r="E265" s="64" t="s">
        <v>2355</v>
      </c>
      <c r="F265" s="65">
        <v>1</v>
      </c>
      <c r="G265" s="53" t="s">
        <v>585</v>
      </c>
      <c r="H265" s="54" t="s">
        <v>1169</v>
      </c>
      <c r="I265" s="55" t="s">
        <v>1170</v>
      </c>
      <c r="J265" s="91">
        <f>SUMIF('1. Estimation Equipe +VHL '!$I$6:$I$738,H265,'1. Estimation Equipe +VHL '!$AV$6:$AV$738)</f>
        <v>2</v>
      </c>
      <c r="K265" s="92">
        <f>SUMIF('1. Estimation Equipe +VHL '!$I$6:$I$738,H265,'1. Estimation Equipe +VHL '!$L$6:$L$738)</f>
        <v>2740</v>
      </c>
      <c r="L265" s="91">
        <f>SUMIF('1. Estimation Equipe +VHL '!$I$6:$I$738,H265,'1. Estimation Equipe +VHL '!$AU$6:$AU$738)</f>
        <v>2871448.2065008646</v>
      </c>
      <c r="M265" s="93"/>
      <c r="N265" s="93"/>
      <c r="O265" s="93">
        <v>0</v>
      </c>
      <c r="P265" s="93"/>
      <c r="Q265" s="93">
        <v>171420</v>
      </c>
      <c r="R265" s="93">
        <v>675637</v>
      </c>
      <c r="S265" s="93">
        <v>0</v>
      </c>
      <c r="T265" s="94">
        <f t="shared" si="14"/>
        <v>2024391.2065008646</v>
      </c>
      <c r="U265" s="110">
        <f>SUMIF('1. Estimation Equipe +VHL '!$I$6:$I$738,H265,'1. Estimation Equipe +VHL '!$AY$6:$AY$738)</f>
        <v>2871448.2065008646</v>
      </c>
      <c r="V265" s="114">
        <f t="shared" si="15"/>
        <v>28570.000000000055</v>
      </c>
      <c r="W265" s="114"/>
      <c r="X265" s="111">
        <f t="shared" si="13"/>
        <v>2167241.2065008646</v>
      </c>
    </row>
    <row r="266" spans="1:24" x14ac:dyDescent="0.25">
      <c r="A266" s="60" t="s">
        <v>2356</v>
      </c>
      <c r="B266" s="61" t="s">
        <v>585</v>
      </c>
      <c r="C266" s="62" t="s">
        <v>1171</v>
      </c>
      <c r="D266" s="63" t="s">
        <v>1172</v>
      </c>
      <c r="E266" s="64" t="s">
        <v>2355</v>
      </c>
      <c r="F266" s="65">
        <v>1</v>
      </c>
      <c r="G266" s="53" t="s">
        <v>585</v>
      </c>
      <c r="H266" s="54" t="s">
        <v>1171</v>
      </c>
      <c r="I266" s="55" t="s">
        <v>1172</v>
      </c>
      <c r="J266" s="91">
        <f>SUMIF('1. Estimation Equipe +VHL '!$I$6:$I$738,H266,'1. Estimation Equipe +VHL '!$AV$6:$AV$738)</f>
        <v>2</v>
      </c>
      <c r="K266" s="92">
        <f>SUMIF('1. Estimation Equipe +VHL '!$I$6:$I$738,H266,'1. Estimation Equipe +VHL '!$L$6:$L$738)</f>
        <v>3269</v>
      </c>
      <c r="L266" s="91">
        <f>SUMIF('1. Estimation Equipe +VHL '!$I$6:$I$738,H266,'1. Estimation Equipe +VHL '!$AU$6:$AU$738)</f>
        <v>2939933.1257386357</v>
      </c>
      <c r="M266" s="93"/>
      <c r="N266" s="93"/>
      <c r="O266" s="93">
        <v>0</v>
      </c>
      <c r="P266" s="93"/>
      <c r="Q266" s="93">
        <v>12408</v>
      </c>
      <c r="R266" s="93">
        <v>734573.6</v>
      </c>
      <c r="S266" s="93">
        <v>0</v>
      </c>
      <c r="T266" s="94">
        <f t="shared" si="14"/>
        <v>2192951.5257386356</v>
      </c>
      <c r="U266" s="110">
        <f>SUMIF('1. Estimation Equipe +VHL '!$I$6:$I$738,H266,'1. Estimation Equipe +VHL '!$AY$6:$AY$738)</f>
        <v>2939933.1257386357</v>
      </c>
      <c r="V266" s="114">
        <f t="shared" si="15"/>
        <v>2068.0000000000041</v>
      </c>
      <c r="W266" s="114"/>
      <c r="X266" s="111">
        <f t="shared" si="13"/>
        <v>2203291.5257386356</v>
      </c>
    </row>
    <row r="267" spans="1:24" x14ac:dyDescent="0.25">
      <c r="A267" s="60" t="s">
        <v>2362</v>
      </c>
      <c r="B267" s="61" t="s">
        <v>826</v>
      </c>
      <c r="C267" s="62" t="s">
        <v>1173</v>
      </c>
      <c r="D267" s="63" t="s">
        <v>1174</v>
      </c>
      <c r="E267" s="64" t="s">
        <v>2355</v>
      </c>
      <c r="F267" s="65">
        <v>1</v>
      </c>
      <c r="G267" s="53" t="s">
        <v>826</v>
      </c>
      <c r="H267" s="54" t="s">
        <v>1173</v>
      </c>
      <c r="I267" s="55" t="s">
        <v>1174</v>
      </c>
      <c r="J267" s="91">
        <f>SUMIF('1. Estimation Equipe +VHL '!$I$6:$I$738,H267,'1. Estimation Equipe +VHL '!$AV$6:$AV$738)</f>
        <v>1</v>
      </c>
      <c r="K267" s="92">
        <f>SUMIF('1. Estimation Equipe +VHL '!$I$6:$I$738,H267,'1. Estimation Equipe +VHL '!$L$6:$L$738)</f>
        <v>641</v>
      </c>
      <c r="L267" s="91">
        <f>SUMIF('1. Estimation Equipe +VHL '!$I$6:$I$738,H267,'1. Estimation Equipe +VHL '!$AU$6:$AU$738)</f>
        <v>944514.09691033571</v>
      </c>
      <c r="M267" s="93"/>
      <c r="N267" s="93"/>
      <c r="O267" s="93">
        <v>0</v>
      </c>
      <c r="P267" s="93"/>
      <c r="Q267" s="93">
        <v>0</v>
      </c>
      <c r="R267" s="93">
        <v>329684</v>
      </c>
      <c r="S267" s="93">
        <v>0</v>
      </c>
      <c r="T267" s="94">
        <f t="shared" si="14"/>
        <v>614830.09691033571</v>
      </c>
      <c r="U267" s="110">
        <f>SUMIF('1. Estimation Equipe +VHL '!$I$6:$I$738,H267,'1. Estimation Equipe +VHL '!$AY$6:$AY$738)</f>
        <v>944514.09691033571</v>
      </c>
      <c r="V267" s="114">
        <f t="shared" si="15"/>
        <v>0</v>
      </c>
      <c r="W267" s="114"/>
      <c r="X267" s="111">
        <f t="shared" si="13"/>
        <v>614830.09691033571</v>
      </c>
    </row>
    <row r="268" spans="1:24" x14ac:dyDescent="0.25">
      <c r="A268" s="60" t="s">
        <v>2362</v>
      </c>
      <c r="B268" s="61" t="s">
        <v>826</v>
      </c>
      <c r="C268" s="62" t="s">
        <v>1175</v>
      </c>
      <c r="D268" s="63" t="s">
        <v>1176</v>
      </c>
      <c r="E268" s="64" t="s">
        <v>2355</v>
      </c>
      <c r="F268" s="65">
        <v>1</v>
      </c>
      <c r="G268" s="53" t="s">
        <v>826</v>
      </c>
      <c r="H268" s="54" t="s">
        <v>1175</v>
      </c>
      <c r="I268" s="55" t="s">
        <v>1176</v>
      </c>
      <c r="J268" s="91">
        <f>SUMIF('1. Estimation Equipe +VHL '!$I$6:$I$738,H268,'1. Estimation Equipe +VHL '!$AV$6:$AV$738)</f>
        <v>2</v>
      </c>
      <c r="K268" s="92">
        <f>SUMIF('1. Estimation Equipe +VHL '!$I$6:$I$738,H268,'1. Estimation Equipe +VHL '!$L$6:$L$738)</f>
        <v>2742</v>
      </c>
      <c r="L268" s="91">
        <f>SUMIF('1. Estimation Equipe +VHL '!$I$6:$I$738,H268,'1. Estimation Equipe +VHL '!$AU$6:$AU$738)</f>
        <v>3521602.2618133118</v>
      </c>
      <c r="M268" s="93"/>
      <c r="N268" s="93"/>
      <c r="O268" s="93">
        <v>0</v>
      </c>
      <c r="P268" s="93">
        <v>1980583</v>
      </c>
      <c r="Q268" s="93">
        <v>1092229</v>
      </c>
      <c r="R268" s="93">
        <v>655783</v>
      </c>
      <c r="S268" s="93">
        <v>0</v>
      </c>
      <c r="T268" s="94">
        <f t="shared" si="14"/>
        <v>3754173.2618133118</v>
      </c>
      <c r="U268" s="110">
        <f>SUMIF('1. Estimation Equipe +VHL '!$I$6:$I$738,H268,'1. Estimation Equipe +VHL '!$AY$6:$AY$738)</f>
        <v>3521602.2618133118</v>
      </c>
      <c r="V268" s="114">
        <f t="shared" si="15"/>
        <v>182038.16666666701</v>
      </c>
      <c r="W268" s="114"/>
      <c r="X268" s="111">
        <f t="shared" si="13"/>
        <v>4664364.0951466449</v>
      </c>
    </row>
    <row r="269" spans="1:24" x14ac:dyDescent="0.25">
      <c r="A269" s="60" t="s">
        <v>2362</v>
      </c>
      <c r="B269" s="61" t="s">
        <v>826</v>
      </c>
      <c r="C269" s="62" t="s">
        <v>1177</v>
      </c>
      <c r="D269" s="63" t="s">
        <v>1178</v>
      </c>
      <c r="E269" s="64" t="s">
        <v>2355</v>
      </c>
      <c r="F269" s="65">
        <v>1</v>
      </c>
      <c r="G269" s="53" t="s">
        <v>826</v>
      </c>
      <c r="H269" s="54" t="s">
        <v>1177</v>
      </c>
      <c r="I269" s="55" t="s">
        <v>1178</v>
      </c>
      <c r="J269" s="91">
        <f>SUMIF('1. Estimation Equipe +VHL '!$I$6:$I$738,H269,'1. Estimation Equipe +VHL '!$AV$6:$AV$738)</f>
        <v>1</v>
      </c>
      <c r="K269" s="92">
        <f>SUMIF('1. Estimation Equipe +VHL '!$I$6:$I$738,H269,'1. Estimation Equipe +VHL '!$L$6:$L$738)</f>
        <v>823</v>
      </c>
      <c r="L269" s="91">
        <f>SUMIF('1. Estimation Equipe +VHL '!$I$6:$I$738,H269,'1. Estimation Equipe +VHL '!$AU$6:$AU$738)</f>
        <v>1121464.8725869588</v>
      </c>
      <c r="M269" s="93"/>
      <c r="N269" s="93"/>
      <c r="O269" s="93">
        <v>0</v>
      </c>
      <c r="P269" s="93"/>
      <c r="Q269" s="93">
        <v>0</v>
      </c>
      <c r="R269" s="93">
        <v>448342.51</v>
      </c>
      <c r="S269" s="93">
        <v>0</v>
      </c>
      <c r="T269" s="94">
        <f t="shared" si="14"/>
        <v>673122.3625869588</v>
      </c>
      <c r="U269" s="110">
        <f>SUMIF('1. Estimation Equipe +VHL '!$I$6:$I$738,H269,'1. Estimation Equipe +VHL '!$AY$6:$AY$738)</f>
        <v>1121464.8725869588</v>
      </c>
      <c r="V269" s="114">
        <f t="shared" si="15"/>
        <v>0</v>
      </c>
      <c r="W269" s="114"/>
      <c r="X269" s="111">
        <f t="shared" si="13"/>
        <v>673122.3625869588</v>
      </c>
    </row>
    <row r="270" spans="1:24" x14ac:dyDescent="0.25">
      <c r="A270" s="60" t="s">
        <v>2362</v>
      </c>
      <c r="B270" s="61" t="s">
        <v>826</v>
      </c>
      <c r="C270" s="62" t="s">
        <v>1179</v>
      </c>
      <c r="D270" s="63" t="s">
        <v>1180</v>
      </c>
      <c r="E270" s="64" t="s">
        <v>2355</v>
      </c>
      <c r="F270" s="65">
        <v>1</v>
      </c>
      <c r="G270" s="53" t="s">
        <v>826</v>
      </c>
      <c r="H270" s="54" t="s">
        <v>1179</v>
      </c>
      <c r="I270" s="55" t="s">
        <v>1180</v>
      </c>
      <c r="J270" s="91">
        <f>SUMIF('1. Estimation Equipe +VHL '!$I$6:$I$738,H270,'1. Estimation Equipe +VHL '!$AV$6:$AV$738)</f>
        <v>1</v>
      </c>
      <c r="K270" s="92">
        <f>SUMIF('1. Estimation Equipe +VHL '!$I$6:$I$738,H270,'1. Estimation Equipe +VHL '!$L$6:$L$738)</f>
        <v>460</v>
      </c>
      <c r="L270" s="91">
        <f>SUMIF('1. Estimation Equipe +VHL '!$I$6:$I$738,H270,'1. Estimation Equipe +VHL '!$AU$6:$AU$738)</f>
        <v>1266188.6830292207</v>
      </c>
      <c r="M270" s="93"/>
      <c r="N270" s="93"/>
      <c r="O270" s="93">
        <v>0</v>
      </c>
      <c r="P270" s="93"/>
      <c r="Q270" s="93">
        <v>0</v>
      </c>
      <c r="R270" s="93">
        <v>236192.6</v>
      </c>
      <c r="S270" s="93">
        <v>0</v>
      </c>
      <c r="T270" s="94">
        <f t="shared" si="14"/>
        <v>1029996.0830292207</v>
      </c>
      <c r="U270" s="110">
        <f>SUMIF('1. Estimation Equipe +VHL '!$I$6:$I$738,H270,'1. Estimation Equipe +VHL '!$AY$6:$AY$738)</f>
        <v>1266188.6830292207</v>
      </c>
      <c r="V270" s="114">
        <f t="shared" si="15"/>
        <v>0</v>
      </c>
      <c r="W270" s="114"/>
      <c r="X270" s="111">
        <f t="shared" si="13"/>
        <v>1029996.0830292207</v>
      </c>
    </row>
    <row r="271" spans="1:24" x14ac:dyDescent="0.25">
      <c r="A271" s="60" t="s">
        <v>2362</v>
      </c>
      <c r="B271" s="61" t="s">
        <v>826</v>
      </c>
      <c r="C271" s="62" t="s">
        <v>1181</v>
      </c>
      <c r="D271" s="63" t="s">
        <v>1182</v>
      </c>
      <c r="E271" s="64" t="s">
        <v>2355</v>
      </c>
      <c r="F271" s="65">
        <v>1</v>
      </c>
      <c r="G271" s="53" t="s">
        <v>826</v>
      </c>
      <c r="H271" s="54" t="s">
        <v>1181</v>
      </c>
      <c r="I271" s="55" t="s">
        <v>1182</v>
      </c>
      <c r="J271" s="91">
        <f>SUMIF('1. Estimation Equipe +VHL '!$I$6:$I$738,H271,'1. Estimation Equipe +VHL '!$AV$6:$AV$738)</f>
        <v>1</v>
      </c>
      <c r="K271" s="92">
        <f>SUMIF('1. Estimation Equipe +VHL '!$I$6:$I$738,H271,'1. Estimation Equipe +VHL '!$L$6:$L$738)</f>
        <v>733</v>
      </c>
      <c r="L271" s="91">
        <f>SUMIF('1. Estimation Equipe +VHL '!$I$6:$I$738,H271,'1. Estimation Equipe +VHL '!$AU$6:$AU$738)</f>
        <v>1036447.2643495126</v>
      </c>
      <c r="M271" s="93"/>
      <c r="N271" s="93"/>
      <c r="O271" s="93">
        <v>0</v>
      </c>
      <c r="P271" s="93"/>
      <c r="Q271" s="93">
        <v>0</v>
      </c>
      <c r="R271" s="93">
        <v>229729.24</v>
      </c>
      <c r="S271" s="93">
        <v>0</v>
      </c>
      <c r="T271" s="94">
        <f t="shared" si="14"/>
        <v>806718.02434951265</v>
      </c>
      <c r="U271" s="110">
        <f>SUMIF('1. Estimation Equipe +VHL '!$I$6:$I$738,H271,'1. Estimation Equipe +VHL '!$AY$6:$AY$738)</f>
        <v>1036447.2643495126</v>
      </c>
      <c r="V271" s="114">
        <f t="shared" si="15"/>
        <v>0</v>
      </c>
      <c r="W271" s="114"/>
      <c r="X271" s="111">
        <f t="shared" si="13"/>
        <v>806718.02434951265</v>
      </c>
    </row>
    <row r="272" spans="1:24" x14ac:dyDescent="0.25">
      <c r="A272" s="60" t="s">
        <v>2362</v>
      </c>
      <c r="B272" s="61" t="s">
        <v>826</v>
      </c>
      <c r="C272" s="62" t="s">
        <v>1183</v>
      </c>
      <c r="D272" s="63" t="s">
        <v>625</v>
      </c>
      <c r="E272" s="64" t="s">
        <v>2355</v>
      </c>
      <c r="F272" s="65">
        <v>1</v>
      </c>
      <c r="G272" s="53" t="s">
        <v>826</v>
      </c>
      <c r="H272" s="54" t="s">
        <v>1183</v>
      </c>
      <c r="I272" s="55" t="s">
        <v>625</v>
      </c>
      <c r="J272" s="91">
        <f>SUMIF('1. Estimation Equipe +VHL '!$I$6:$I$738,H272,'1. Estimation Equipe +VHL '!$AV$6:$AV$738)</f>
        <v>2</v>
      </c>
      <c r="K272" s="92">
        <f>SUMIF('1. Estimation Equipe +VHL '!$I$6:$I$738,H272,'1. Estimation Equipe +VHL '!$L$6:$L$738)</f>
        <v>719</v>
      </c>
      <c r="L272" s="91">
        <f>SUMIF('1. Estimation Equipe +VHL '!$I$6:$I$738,H272,'1. Estimation Equipe +VHL '!$AU$6:$AU$738)</f>
        <v>2486312.9305040585</v>
      </c>
      <c r="M272" s="93"/>
      <c r="N272" s="93"/>
      <c r="O272" s="93">
        <v>0</v>
      </c>
      <c r="P272" s="93"/>
      <c r="Q272" s="93">
        <v>0</v>
      </c>
      <c r="R272" s="93">
        <v>436746</v>
      </c>
      <c r="S272" s="93">
        <v>0</v>
      </c>
      <c r="T272" s="94">
        <f t="shared" si="14"/>
        <v>2049566.9305040585</v>
      </c>
      <c r="U272" s="110">
        <f>SUMIF('1. Estimation Equipe +VHL '!$I$6:$I$738,H272,'1. Estimation Equipe +VHL '!$AY$6:$AY$738)</f>
        <v>2486312.9305040585</v>
      </c>
      <c r="V272" s="114">
        <f t="shared" si="15"/>
        <v>0</v>
      </c>
      <c r="W272" s="114"/>
      <c r="X272" s="111">
        <f t="shared" si="13"/>
        <v>2049566.9305040585</v>
      </c>
    </row>
    <row r="273" spans="1:24" x14ac:dyDescent="0.25">
      <c r="A273" s="60" t="s">
        <v>2356</v>
      </c>
      <c r="B273" s="61" t="s">
        <v>597</v>
      </c>
      <c r="C273" s="62" t="s">
        <v>1184</v>
      </c>
      <c r="D273" s="63" t="s">
        <v>1185</v>
      </c>
      <c r="E273" s="64" t="s">
        <v>2357</v>
      </c>
      <c r="F273" s="65">
        <v>1</v>
      </c>
      <c r="G273" s="53" t="s">
        <v>597</v>
      </c>
      <c r="H273" s="54" t="s">
        <v>1184</v>
      </c>
      <c r="I273" s="55" t="s">
        <v>1185</v>
      </c>
      <c r="J273" s="91">
        <f>SUMIF('1. Estimation Equipe +VHL '!$I$6:$I$738,H273,'1. Estimation Equipe +VHL '!$AV$6:$AV$738)</f>
        <v>0</v>
      </c>
      <c r="K273" s="92">
        <f>SUMIF('1. Estimation Equipe +VHL '!$I$6:$I$738,H273,'1. Estimation Equipe +VHL '!$L$6:$L$738)</f>
        <v>0</v>
      </c>
      <c r="L273" s="91">
        <f>SUMIF('1. Estimation Equipe +VHL '!$I$6:$I$738,H273,'1. Estimation Equipe +VHL '!$AU$6:$AU$738)</f>
        <v>0</v>
      </c>
      <c r="M273" s="93"/>
      <c r="N273" s="93"/>
      <c r="O273" s="93">
        <v>0</v>
      </c>
      <c r="P273" s="93"/>
      <c r="Q273" s="93">
        <v>0</v>
      </c>
      <c r="R273" s="93">
        <v>0</v>
      </c>
      <c r="S273" s="93">
        <v>0</v>
      </c>
      <c r="T273" s="94">
        <f t="shared" si="14"/>
        <v>0</v>
      </c>
      <c r="U273" s="110">
        <f>SUMIF('1. Estimation Equipe +VHL '!$I$6:$I$738,H273,'1. Estimation Equipe +VHL '!$AY$6:$AY$738)</f>
        <v>0</v>
      </c>
      <c r="V273" s="114">
        <f t="shared" si="15"/>
        <v>0</v>
      </c>
      <c r="W273" s="114"/>
      <c r="X273" s="111">
        <f t="shared" si="13"/>
        <v>0</v>
      </c>
    </row>
    <row r="274" spans="1:24" x14ac:dyDescent="0.25">
      <c r="A274" s="60" t="s">
        <v>2356</v>
      </c>
      <c r="B274" s="61" t="s">
        <v>597</v>
      </c>
      <c r="C274" s="62" t="s">
        <v>1186</v>
      </c>
      <c r="D274" s="63" t="s">
        <v>691</v>
      </c>
      <c r="E274" s="64" t="s">
        <v>2355</v>
      </c>
      <c r="F274" s="65">
        <v>1</v>
      </c>
      <c r="G274" s="53" t="s">
        <v>597</v>
      </c>
      <c r="H274" s="54" t="s">
        <v>1186</v>
      </c>
      <c r="I274" s="55" t="s">
        <v>691</v>
      </c>
      <c r="J274" s="91">
        <f>SUMIF('1. Estimation Equipe +VHL '!$I$6:$I$738,H274,'1. Estimation Equipe +VHL '!$AV$6:$AV$738)</f>
        <v>1</v>
      </c>
      <c r="K274" s="92">
        <f>SUMIF('1. Estimation Equipe +VHL '!$I$6:$I$738,H274,'1. Estimation Equipe +VHL '!$L$6:$L$738)</f>
        <v>7805</v>
      </c>
      <c r="L274" s="91">
        <f>SUMIF('1. Estimation Equipe +VHL '!$I$6:$I$738,H274,'1. Estimation Equipe +VHL '!$AU$6:$AU$738)</f>
        <v>7200848.287251546</v>
      </c>
      <c r="M274" s="93"/>
      <c r="N274" s="93"/>
      <c r="O274" s="93">
        <v>0</v>
      </c>
      <c r="P274" s="93">
        <v>2012615</v>
      </c>
      <c r="Q274" s="93">
        <v>1259584.8918659496</v>
      </c>
      <c r="R274" s="93">
        <v>1303530.1081340504</v>
      </c>
      <c r="S274" s="93">
        <v>0</v>
      </c>
      <c r="T274" s="94">
        <f t="shared" si="14"/>
        <v>6650348.287251547</v>
      </c>
      <c r="U274" s="110">
        <f>SUMIF('1. Estimation Equipe +VHL '!$I$6:$I$738,H274,'1. Estimation Equipe +VHL '!$AY$6:$AY$738)</f>
        <v>7200848.287251546</v>
      </c>
      <c r="V274" s="114">
        <f t="shared" si="15"/>
        <v>209930.81531099201</v>
      </c>
      <c r="W274" s="114"/>
      <c r="X274" s="111">
        <f t="shared" si="13"/>
        <v>7700002.3638065048</v>
      </c>
    </row>
    <row r="275" spans="1:24" x14ac:dyDescent="0.25">
      <c r="A275" s="60" t="s">
        <v>2356</v>
      </c>
      <c r="B275" s="61" t="s">
        <v>597</v>
      </c>
      <c r="C275" s="62" t="s">
        <v>1187</v>
      </c>
      <c r="D275" s="63" t="s">
        <v>692</v>
      </c>
      <c r="E275" s="64" t="s">
        <v>2355</v>
      </c>
      <c r="F275" s="65">
        <v>1</v>
      </c>
      <c r="G275" s="53" t="s">
        <v>597</v>
      </c>
      <c r="H275" s="54" t="s">
        <v>1187</v>
      </c>
      <c r="I275" s="55" t="s">
        <v>692</v>
      </c>
      <c r="J275" s="91">
        <f>SUMIF('1. Estimation Equipe +VHL '!$I$6:$I$738,H275,'1. Estimation Equipe +VHL '!$AV$6:$AV$738)</f>
        <v>1</v>
      </c>
      <c r="K275" s="92">
        <f>SUMIF('1. Estimation Equipe +VHL '!$I$6:$I$738,H275,'1. Estimation Equipe +VHL '!$L$6:$L$738)</f>
        <v>2598</v>
      </c>
      <c r="L275" s="91">
        <f>SUMIF('1. Estimation Equipe +VHL '!$I$6:$I$738,H275,'1. Estimation Equipe +VHL '!$AU$6:$AU$738)</f>
        <v>2398486.1942148255</v>
      </c>
      <c r="M275" s="93"/>
      <c r="N275" s="93"/>
      <c r="O275" s="93">
        <v>0</v>
      </c>
      <c r="P275" s="93"/>
      <c r="Q275" s="93">
        <v>57812.45</v>
      </c>
      <c r="R275" s="93">
        <v>283835.09999999998</v>
      </c>
      <c r="S275" s="93">
        <v>0</v>
      </c>
      <c r="T275" s="94">
        <f t="shared" si="14"/>
        <v>2056838.6442148252</v>
      </c>
      <c r="U275" s="110">
        <f>SUMIF('1. Estimation Equipe +VHL '!$I$6:$I$738,H275,'1. Estimation Equipe +VHL '!$AY$6:$AY$738)</f>
        <v>2398486.1942148255</v>
      </c>
      <c r="V275" s="114">
        <f t="shared" si="15"/>
        <v>9635.408333333351</v>
      </c>
      <c r="W275" s="114"/>
      <c r="X275" s="111">
        <f t="shared" si="13"/>
        <v>2105015.6858814922</v>
      </c>
    </row>
    <row r="276" spans="1:24" x14ac:dyDescent="0.25">
      <c r="A276" s="60" t="s">
        <v>2356</v>
      </c>
      <c r="B276" s="61" t="s">
        <v>597</v>
      </c>
      <c r="C276" s="62" t="s">
        <v>1188</v>
      </c>
      <c r="D276" s="63" t="s">
        <v>693</v>
      </c>
      <c r="E276" s="64" t="s">
        <v>2355</v>
      </c>
      <c r="F276" s="65">
        <v>1</v>
      </c>
      <c r="G276" s="53" t="s">
        <v>597</v>
      </c>
      <c r="H276" s="54" t="s">
        <v>1188</v>
      </c>
      <c r="I276" s="55" t="s">
        <v>693</v>
      </c>
      <c r="J276" s="91">
        <f>SUMIF('1. Estimation Equipe +VHL '!$I$6:$I$738,H276,'1. Estimation Equipe +VHL '!$AV$6:$AV$738)</f>
        <v>1</v>
      </c>
      <c r="K276" s="92">
        <f>SUMIF('1. Estimation Equipe +VHL '!$I$6:$I$738,H276,'1. Estimation Equipe +VHL '!$L$6:$L$738)</f>
        <v>4169</v>
      </c>
      <c r="L276" s="91">
        <f>SUMIF('1. Estimation Equipe +VHL '!$I$6:$I$738,H276,'1. Estimation Equipe +VHL '!$AU$6:$AU$738)</f>
        <v>4034965.6728497674</v>
      </c>
      <c r="M276" s="93"/>
      <c r="N276" s="93"/>
      <c r="O276" s="93">
        <v>0</v>
      </c>
      <c r="P276" s="93"/>
      <c r="Q276" s="93">
        <v>0</v>
      </c>
      <c r="R276" s="93">
        <v>345509.6</v>
      </c>
      <c r="S276" s="93">
        <v>0</v>
      </c>
      <c r="T276" s="94">
        <f t="shared" si="14"/>
        <v>3689456.0728497673</v>
      </c>
      <c r="U276" s="110">
        <f>SUMIF('1. Estimation Equipe +VHL '!$I$6:$I$738,H276,'1. Estimation Equipe +VHL '!$AY$6:$AY$738)</f>
        <v>4034965.6728497674</v>
      </c>
      <c r="V276" s="114">
        <f t="shared" si="15"/>
        <v>0</v>
      </c>
      <c r="W276" s="114"/>
      <c r="X276" s="111">
        <f t="shared" si="13"/>
        <v>3689456.0728497673</v>
      </c>
    </row>
    <row r="277" spans="1:24" x14ac:dyDescent="0.25">
      <c r="A277" s="60" t="s">
        <v>2356</v>
      </c>
      <c r="B277" s="61" t="s">
        <v>597</v>
      </c>
      <c r="C277" s="62" t="s">
        <v>1189</v>
      </c>
      <c r="D277" s="63" t="s">
        <v>694</v>
      </c>
      <c r="E277" s="64" t="s">
        <v>2355</v>
      </c>
      <c r="F277" s="65">
        <v>1</v>
      </c>
      <c r="G277" s="53" t="s">
        <v>597</v>
      </c>
      <c r="H277" s="54" t="s">
        <v>1189</v>
      </c>
      <c r="I277" s="55" t="s">
        <v>694</v>
      </c>
      <c r="J277" s="91">
        <f>SUMIF('1. Estimation Equipe +VHL '!$I$6:$I$738,H277,'1. Estimation Equipe +VHL '!$AV$6:$AV$738)</f>
        <v>1</v>
      </c>
      <c r="K277" s="92">
        <f>SUMIF('1. Estimation Equipe +VHL '!$I$6:$I$738,H277,'1. Estimation Equipe +VHL '!$L$6:$L$738)</f>
        <v>1769</v>
      </c>
      <c r="L277" s="91">
        <f>SUMIF('1. Estimation Equipe +VHL '!$I$6:$I$738,H277,'1. Estimation Equipe +VHL '!$AU$6:$AU$738)</f>
        <v>1813529.6581006488</v>
      </c>
      <c r="M277" s="93"/>
      <c r="N277" s="93"/>
      <c r="O277" s="93">
        <v>0</v>
      </c>
      <c r="P277" s="93"/>
      <c r="Q277" s="93">
        <v>0</v>
      </c>
      <c r="R277" s="93">
        <v>251587</v>
      </c>
      <c r="S277" s="93">
        <v>0</v>
      </c>
      <c r="T277" s="94">
        <f t="shared" si="14"/>
        <v>1561942.6581006488</v>
      </c>
      <c r="U277" s="110">
        <f>SUMIF('1. Estimation Equipe +VHL '!$I$6:$I$738,H277,'1. Estimation Equipe +VHL '!$AY$6:$AY$738)</f>
        <v>1813529.6581006488</v>
      </c>
      <c r="V277" s="114">
        <f t="shared" si="15"/>
        <v>0</v>
      </c>
      <c r="W277" s="114"/>
      <c r="X277" s="111">
        <f t="shared" si="13"/>
        <v>1561942.6581006488</v>
      </c>
    </row>
    <row r="278" spans="1:24" x14ac:dyDescent="0.25">
      <c r="A278" s="60" t="s">
        <v>2356</v>
      </c>
      <c r="B278" s="61" t="s">
        <v>597</v>
      </c>
      <c r="C278" s="62" t="s">
        <v>1190</v>
      </c>
      <c r="D278" s="63" t="s">
        <v>1191</v>
      </c>
      <c r="E278" s="64" t="s">
        <v>2355</v>
      </c>
      <c r="F278" s="65">
        <v>1</v>
      </c>
      <c r="G278" s="53" t="s">
        <v>597</v>
      </c>
      <c r="H278" s="54" t="s">
        <v>1190</v>
      </c>
      <c r="I278" s="55" t="s">
        <v>1191</v>
      </c>
      <c r="J278" s="91">
        <f>SUMIF('1. Estimation Equipe +VHL '!$I$6:$I$738,H278,'1. Estimation Equipe +VHL '!$AV$6:$AV$738)</f>
        <v>1</v>
      </c>
      <c r="K278" s="92">
        <f>SUMIF('1. Estimation Equipe +VHL '!$I$6:$I$738,H278,'1. Estimation Equipe +VHL '!$L$6:$L$738)</f>
        <v>1523</v>
      </c>
      <c r="L278" s="91">
        <f>SUMIF('1. Estimation Equipe +VHL '!$I$6:$I$738,H278,'1. Estimation Equipe +VHL '!$AU$6:$AU$738)</f>
        <v>1451526.5674638525</v>
      </c>
      <c r="M278" s="93"/>
      <c r="N278" s="93"/>
      <c r="O278" s="93">
        <v>0</v>
      </c>
      <c r="P278" s="93"/>
      <c r="Q278" s="93">
        <v>2352</v>
      </c>
      <c r="R278" s="93">
        <v>165109.10999999999</v>
      </c>
      <c r="S278" s="93">
        <v>0</v>
      </c>
      <c r="T278" s="94">
        <f t="shared" si="14"/>
        <v>1284065.4574638526</v>
      </c>
      <c r="U278" s="110">
        <f>SUMIF('1. Estimation Equipe +VHL '!$I$6:$I$738,H278,'1. Estimation Equipe +VHL '!$AY$6:$AY$738)</f>
        <v>1451526.5674638525</v>
      </c>
      <c r="V278" s="114">
        <f t="shared" si="15"/>
        <v>392.00000000000074</v>
      </c>
      <c r="W278" s="114"/>
      <c r="X278" s="111">
        <f t="shared" si="13"/>
        <v>1286025.4574638526</v>
      </c>
    </row>
    <row r="279" spans="1:24" x14ac:dyDescent="0.25">
      <c r="A279" s="60" t="s">
        <v>2356</v>
      </c>
      <c r="B279" s="61" t="s">
        <v>597</v>
      </c>
      <c r="C279" s="62" t="s">
        <v>1192</v>
      </c>
      <c r="D279" s="63" t="s">
        <v>1193</v>
      </c>
      <c r="E279" s="64" t="s">
        <v>2355</v>
      </c>
      <c r="F279" s="65">
        <v>1</v>
      </c>
      <c r="G279" s="53" t="s">
        <v>597</v>
      </c>
      <c r="H279" s="54" t="s">
        <v>1192</v>
      </c>
      <c r="I279" s="55" t="s">
        <v>1193</v>
      </c>
      <c r="J279" s="91">
        <f>SUMIF('1. Estimation Equipe +VHL '!$I$6:$I$738,H279,'1. Estimation Equipe +VHL '!$AV$6:$AV$738)</f>
        <v>1</v>
      </c>
      <c r="K279" s="92">
        <f>SUMIF('1. Estimation Equipe +VHL '!$I$6:$I$738,H279,'1. Estimation Equipe +VHL '!$L$6:$L$738)</f>
        <v>1481</v>
      </c>
      <c r="L279" s="91">
        <f>SUMIF('1. Estimation Equipe +VHL '!$I$6:$I$738,H279,'1. Estimation Equipe +VHL '!$AU$6:$AU$738)</f>
        <v>1438023.0549316553</v>
      </c>
      <c r="M279" s="93"/>
      <c r="N279" s="93"/>
      <c r="O279" s="93">
        <v>0</v>
      </c>
      <c r="P279" s="93"/>
      <c r="Q279" s="93">
        <v>23732.91</v>
      </c>
      <c r="R279" s="93">
        <v>118551.82</v>
      </c>
      <c r="S279" s="93">
        <v>0</v>
      </c>
      <c r="T279" s="94">
        <f t="shared" si="14"/>
        <v>1295738.3249316553</v>
      </c>
      <c r="U279" s="110">
        <f>SUMIF('1. Estimation Equipe +VHL '!$I$6:$I$738,H279,'1. Estimation Equipe +VHL '!$AY$6:$AY$738)</f>
        <v>1438023.0549316553</v>
      </c>
      <c r="V279" s="114">
        <f t="shared" si="15"/>
        <v>3955.4850000000079</v>
      </c>
      <c r="W279" s="114"/>
      <c r="X279" s="111">
        <f t="shared" si="13"/>
        <v>1315515.7499316551</v>
      </c>
    </row>
    <row r="280" spans="1:24" x14ac:dyDescent="0.25">
      <c r="A280" s="60" t="s">
        <v>2356</v>
      </c>
      <c r="B280" s="61" t="s">
        <v>597</v>
      </c>
      <c r="C280" s="62" t="s">
        <v>1194</v>
      </c>
      <c r="D280" s="63" t="s">
        <v>695</v>
      </c>
      <c r="E280" s="64" t="s">
        <v>2355</v>
      </c>
      <c r="F280" s="65">
        <v>1</v>
      </c>
      <c r="G280" s="53" t="s">
        <v>597</v>
      </c>
      <c r="H280" s="54" t="s">
        <v>1194</v>
      </c>
      <c r="I280" s="55" t="s">
        <v>695</v>
      </c>
      <c r="J280" s="91">
        <f>SUMIF('1. Estimation Equipe +VHL '!$I$6:$I$738,H280,'1. Estimation Equipe +VHL '!$AV$6:$AV$738)</f>
        <v>1</v>
      </c>
      <c r="K280" s="92">
        <f>SUMIF('1. Estimation Equipe +VHL '!$I$6:$I$738,H280,'1. Estimation Equipe +VHL '!$L$6:$L$738)</f>
        <v>1572</v>
      </c>
      <c r="L280" s="91">
        <f>SUMIF('1. Estimation Equipe +VHL '!$I$6:$I$738,H280,'1. Estimation Equipe +VHL '!$AU$6:$AU$738)</f>
        <v>1426664.2324271102</v>
      </c>
      <c r="M280" s="93"/>
      <c r="N280" s="93"/>
      <c r="O280" s="93">
        <v>0</v>
      </c>
      <c r="P280" s="93"/>
      <c r="Q280" s="93">
        <v>0</v>
      </c>
      <c r="R280" s="93">
        <v>177988.41</v>
      </c>
      <c r="S280" s="93">
        <v>0</v>
      </c>
      <c r="T280" s="94">
        <f t="shared" si="14"/>
        <v>1248675.8224271103</v>
      </c>
      <c r="U280" s="110">
        <f>SUMIF('1. Estimation Equipe +VHL '!$I$6:$I$738,H280,'1. Estimation Equipe +VHL '!$AY$6:$AY$738)</f>
        <v>1426664.2324271102</v>
      </c>
      <c r="V280" s="114">
        <f t="shared" si="15"/>
        <v>0</v>
      </c>
      <c r="W280" s="114"/>
      <c r="X280" s="111">
        <f t="shared" si="13"/>
        <v>1248675.8224271103</v>
      </c>
    </row>
    <row r="281" spans="1:24" x14ac:dyDescent="0.25">
      <c r="A281" s="60" t="s">
        <v>2354</v>
      </c>
      <c r="B281" s="61" t="s">
        <v>586</v>
      </c>
      <c r="C281" s="62" t="s">
        <v>1195</v>
      </c>
      <c r="D281" s="63" t="s">
        <v>1196</v>
      </c>
      <c r="E281" s="64" t="s">
        <v>2358</v>
      </c>
      <c r="F281" s="65">
        <v>1</v>
      </c>
      <c r="G281" s="53" t="s">
        <v>586</v>
      </c>
      <c r="H281" s="54" t="s">
        <v>1195</v>
      </c>
      <c r="I281" s="55" t="s">
        <v>1196</v>
      </c>
      <c r="J281" s="91">
        <f>SUMIF('1. Estimation Equipe +VHL '!$I$6:$I$738,H281,'1. Estimation Equipe +VHL '!$AV$6:$AV$738)</f>
        <v>1</v>
      </c>
      <c r="K281" s="92">
        <f>SUMIF('1. Estimation Equipe +VHL '!$I$6:$I$738,H281,'1. Estimation Equipe +VHL '!$L$6:$L$738)</f>
        <v>8001</v>
      </c>
      <c r="L281" s="91">
        <f>SUMIF('1. Estimation Equipe +VHL '!$I$6:$I$738,H281,'1. Estimation Equipe +VHL '!$AU$6:$AU$738)</f>
        <v>7346026.7171940897</v>
      </c>
      <c r="M281" s="93"/>
      <c r="N281" s="93"/>
      <c r="O281" s="93">
        <v>0</v>
      </c>
      <c r="P281" s="93"/>
      <c r="Q281" s="93">
        <v>407631.22</v>
      </c>
      <c r="R281" s="93">
        <v>66908</v>
      </c>
      <c r="S281" s="93">
        <v>0</v>
      </c>
      <c r="T281" s="94">
        <f t="shared" si="14"/>
        <v>6871487.4971940899</v>
      </c>
      <c r="U281" s="110">
        <f>SUMIF('1. Estimation Equipe +VHL '!$I$6:$I$738,H281,'1. Estimation Equipe +VHL '!$AY$6:$AY$738)</f>
        <v>7346026.7171940897</v>
      </c>
      <c r="V281" s="114">
        <f t="shared" si="15"/>
        <v>67938.536666666798</v>
      </c>
      <c r="W281" s="114"/>
      <c r="X281" s="111">
        <f t="shared" si="13"/>
        <v>7211180.1805274226</v>
      </c>
    </row>
    <row r="282" spans="1:24" x14ac:dyDescent="0.25">
      <c r="A282" s="60" t="s">
        <v>2354</v>
      </c>
      <c r="B282" s="61" t="s">
        <v>586</v>
      </c>
      <c r="C282" s="62" t="s">
        <v>1197</v>
      </c>
      <c r="D282" s="63" t="s">
        <v>1198</v>
      </c>
      <c r="E282" s="64" t="s">
        <v>2355</v>
      </c>
      <c r="F282" s="65">
        <v>1</v>
      </c>
      <c r="G282" s="53" t="s">
        <v>586</v>
      </c>
      <c r="H282" s="54" t="s">
        <v>1197</v>
      </c>
      <c r="I282" s="55" t="s">
        <v>1198</v>
      </c>
      <c r="J282" s="91">
        <f>SUMIF('1. Estimation Equipe +VHL '!$I$6:$I$738,H282,'1. Estimation Equipe +VHL '!$AV$6:$AV$738)</f>
        <v>1</v>
      </c>
      <c r="K282" s="92">
        <f>SUMIF('1. Estimation Equipe +VHL '!$I$6:$I$738,H282,'1. Estimation Equipe +VHL '!$L$6:$L$738)</f>
        <v>391</v>
      </c>
      <c r="L282" s="91">
        <f>SUMIF('1. Estimation Equipe +VHL '!$I$6:$I$738,H282,'1. Estimation Equipe +VHL '!$AU$6:$AU$738)</f>
        <v>1196800.4659301948</v>
      </c>
      <c r="M282" s="93"/>
      <c r="N282" s="93"/>
      <c r="O282" s="93">
        <v>0</v>
      </c>
      <c r="P282" s="93"/>
      <c r="Q282" s="93">
        <v>0</v>
      </c>
      <c r="R282" s="93">
        <v>60014.67</v>
      </c>
      <c r="S282" s="93">
        <v>150000</v>
      </c>
      <c r="T282" s="94">
        <f t="shared" si="14"/>
        <v>986785.7959301949</v>
      </c>
      <c r="U282" s="110">
        <f>SUMIF('1. Estimation Equipe +VHL '!$I$6:$I$738,H282,'1. Estimation Equipe +VHL '!$AY$6:$AY$738)</f>
        <v>1196800.4659301948</v>
      </c>
      <c r="V282" s="114">
        <f t="shared" si="15"/>
        <v>0</v>
      </c>
      <c r="W282" s="114"/>
      <c r="X282" s="111">
        <f t="shared" si="13"/>
        <v>986785.7959301949</v>
      </c>
    </row>
    <row r="283" spans="1:24" x14ac:dyDescent="0.25">
      <c r="A283" s="60" t="s">
        <v>2354</v>
      </c>
      <c r="B283" s="61" t="s">
        <v>586</v>
      </c>
      <c r="C283" s="62" t="s">
        <v>1199</v>
      </c>
      <c r="D283" s="63" t="s">
        <v>1200</v>
      </c>
      <c r="E283" s="64" t="s">
        <v>2355</v>
      </c>
      <c r="F283" s="65">
        <v>1</v>
      </c>
      <c r="G283" s="53" t="s">
        <v>586</v>
      </c>
      <c r="H283" s="54" t="s">
        <v>1199</v>
      </c>
      <c r="I283" s="55" t="s">
        <v>1200</v>
      </c>
      <c r="J283" s="91">
        <f>SUMIF('1. Estimation Equipe +VHL '!$I$6:$I$738,H283,'1. Estimation Equipe +VHL '!$AV$6:$AV$738)</f>
        <v>1</v>
      </c>
      <c r="K283" s="92">
        <f>SUMIF('1. Estimation Equipe +VHL '!$I$6:$I$738,H283,'1. Estimation Equipe +VHL '!$L$6:$L$738)</f>
        <v>813</v>
      </c>
      <c r="L283" s="91">
        <f>SUMIF('1. Estimation Equipe +VHL '!$I$6:$I$738,H283,'1. Estimation Equipe +VHL '!$AU$6:$AU$738)</f>
        <v>1023602.7301062768</v>
      </c>
      <c r="M283" s="93"/>
      <c r="N283" s="93"/>
      <c r="O283" s="93">
        <v>0</v>
      </c>
      <c r="P283" s="93"/>
      <c r="Q283" s="93">
        <v>0</v>
      </c>
      <c r="R283" s="93">
        <v>198391</v>
      </c>
      <c r="S283" s="93">
        <v>0</v>
      </c>
      <c r="T283" s="94">
        <f t="shared" si="14"/>
        <v>825211.73010627681</v>
      </c>
      <c r="U283" s="110">
        <f>SUMIF('1. Estimation Equipe +VHL '!$I$6:$I$738,H283,'1. Estimation Equipe +VHL '!$AY$6:$AY$738)</f>
        <v>1023602.7301062768</v>
      </c>
      <c r="V283" s="114">
        <f t="shared" si="15"/>
        <v>0</v>
      </c>
      <c r="W283" s="114"/>
      <c r="X283" s="111">
        <f t="shared" si="13"/>
        <v>825211.73010627681</v>
      </c>
    </row>
    <row r="284" spans="1:24" x14ac:dyDescent="0.25">
      <c r="A284" s="60" t="s">
        <v>2354</v>
      </c>
      <c r="B284" s="61" t="s">
        <v>586</v>
      </c>
      <c r="C284" s="62" t="s">
        <v>1201</v>
      </c>
      <c r="D284" s="63" t="s">
        <v>619</v>
      </c>
      <c r="E284" s="64" t="s">
        <v>2355</v>
      </c>
      <c r="F284" s="65">
        <v>1</v>
      </c>
      <c r="G284" s="53" t="s">
        <v>586</v>
      </c>
      <c r="H284" s="54" t="s">
        <v>1201</v>
      </c>
      <c r="I284" s="55" t="s">
        <v>619</v>
      </c>
      <c r="J284" s="91">
        <f>SUMIF('1. Estimation Equipe +VHL '!$I$6:$I$738,H284,'1. Estimation Equipe +VHL '!$AV$6:$AV$738)</f>
        <v>1</v>
      </c>
      <c r="K284" s="92">
        <f>SUMIF('1. Estimation Equipe +VHL '!$I$6:$I$738,H284,'1. Estimation Equipe +VHL '!$L$6:$L$738)</f>
        <v>1300</v>
      </c>
      <c r="L284" s="91">
        <f>SUMIF('1. Estimation Equipe +VHL '!$I$6:$I$738,H284,'1. Estimation Equipe +VHL '!$AU$6:$AU$738)</f>
        <v>1379728.9340445886</v>
      </c>
      <c r="M284" s="93"/>
      <c r="N284" s="93"/>
      <c r="O284" s="93">
        <v>0</v>
      </c>
      <c r="P284" s="93"/>
      <c r="Q284" s="93">
        <v>0</v>
      </c>
      <c r="R284" s="93">
        <v>338602.6</v>
      </c>
      <c r="S284" s="93">
        <v>0</v>
      </c>
      <c r="T284" s="94">
        <f t="shared" si="14"/>
        <v>1041126.3340445886</v>
      </c>
      <c r="U284" s="110">
        <f>SUMIF('1. Estimation Equipe +VHL '!$I$6:$I$738,H284,'1. Estimation Equipe +VHL '!$AY$6:$AY$738)</f>
        <v>1379728.9340445886</v>
      </c>
      <c r="V284" s="114">
        <f t="shared" si="15"/>
        <v>0</v>
      </c>
      <c r="W284" s="114"/>
      <c r="X284" s="111">
        <f t="shared" si="13"/>
        <v>1041126.3340445886</v>
      </c>
    </row>
    <row r="285" spans="1:24" x14ac:dyDescent="0.25">
      <c r="A285" s="60" t="s">
        <v>2354</v>
      </c>
      <c r="B285" s="61" t="s">
        <v>586</v>
      </c>
      <c r="C285" s="62" t="s">
        <v>1202</v>
      </c>
      <c r="D285" s="63" t="s">
        <v>620</v>
      </c>
      <c r="E285" s="64" t="s">
        <v>2355</v>
      </c>
      <c r="F285" s="65">
        <v>1</v>
      </c>
      <c r="G285" s="53" t="s">
        <v>586</v>
      </c>
      <c r="H285" s="54" t="s">
        <v>1202</v>
      </c>
      <c r="I285" s="55" t="s">
        <v>620</v>
      </c>
      <c r="J285" s="91">
        <f>SUMIF('1. Estimation Equipe +VHL '!$I$6:$I$738,H285,'1. Estimation Equipe +VHL '!$AV$6:$AV$738)</f>
        <v>1</v>
      </c>
      <c r="K285" s="92">
        <f>SUMIF('1. Estimation Equipe +VHL '!$I$6:$I$738,H285,'1. Estimation Equipe +VHL '!$L$6:$L$738)</f>
        <v>854</v>
      </c>
      <c r="L285" s="91">
        <f>SUMIF('1. Estimation Equipe +VHL '!$I$6:$I$738,H285,'1. Estimation Equipe +VHL '!$AU$6:$AU$738)</f>
        <v>1062105.402551299</v>
      </c>
      <c r="M285" s="93"/>
      <c r="N285" s="93"/>
      <c r="O285" s="93">
        <v>0</v>
      </c>
      <c r="P285" s="93"/>
      <c r="Q285" s="93">
        <v>0</v>
      </c>
      <c r="R285" s="93">
        <v>62752.1</v>
      </c>
      <c r="S285" s="93">
        <v>50000</v>
      </c>
      <c r="T285" s="94">
        <f t="shared" si="14"/>
        <v>949353.30255129898</v>
      </c>
      <c r="U285" s="110">
        <f>SUMIF('1. Estimation Equipe +VHL '!$I$6:$I$738,H285,'1. Estimation Equipe +VHL '!$AY$6:$AY$738)</f>
        <v>1062105.402551299</v>
      </c>
      <c r="V285" s="114">
        <f t="shared" si="15"/>
        <v>0</v>
      </c>
      <c r="W285" s="114"/>
      <c r="X285" s="111">
        <f t="shared" si="13"/>
        <v>949353.30255129898</v>
      </c>
    </row>
    <row r="286" spans="1:24" x14ac:dyDescent="0.25">
      <c r="A286" s="60" t="s">
        <v>2363</v>
      </c>
      <c r="B286" s="61" t="s">
        <v>594</v>
      </c>
      <c r="C286" s="62" t="s">
        <v>1203</v>
      </c>
      <c r="D286" s="63" t="s">
        <v>1204</v>
      </c>
      <c r="E286" s="64" t="s">
        <v>2355</v>
      </c>
      <c r="F286" s="65">
        <v>1</v>
      </c>
      <c r="G286" s="53" t="s">
        <v>594</v>
      </c>
      <c r="H286" s="54" t="s">
        <v>1203</v>
      </c>
      <c r="I286" s="55" t="s">
        <v>1204</v>
      </c>
      <c r="J286" s="91">
        <f>SUMIF('1. Estimation Equipe +VHL '!$I$6:$I$738,H286,'1. Estimation Equipe +VHL '!$AV$6:$AV$738)</f>
        <v>0</v>
      </c>
      <c r="K286" s="92">
        <f>SUMIF('1. Estimation Equipe +VHL '!$I$6:$I$738,H286,'1. Estimation Equipe +VHL '!$L$6:$L$738)</f>
        <v>0</v>
      </c>
      <c r="L286" s="91">
        <f>SUMIF('1. Estimation Equipe +VHL '!$I$6:$I$738,H286,'1. Estimation Equipe +VHL '!$AU$6:$AU$738)</f>
        <v>0</v>
      </c>
      <c r="M286" s="93"/>
      <c r="N286" s="93"/>
      <c r="O286" s="93">
        <v>0</v>
      </c>
      <c r="P286" s="93"/>
      <c r="Q286" s="93">
        <v>0</v>
      </c>
      <c r="R286" s="93">
        <v>0</v>
      </c>
      <c r="S286" s="93">
        <v>0</v>
      </c>
      <c r="T286" s="94">
        <f t="shared" si="14"/>
        <v>0</v>
      </c>
      <c r="U286" s="110">
        <f>SUMIF('1. Estimation Equipe +VHL '!$I$6:$I$738,H286,'1. Estimation Equipe +VHL '!$AY$6:$AY$738)</f>
        <v>0</v>
      </c>
      <c r="V286" s="114">
        <f t="shared" si="15"/>
        <v>0</v>
      </c>
      <c r="W286" s="114"/>
      <c r="X286" s="111">
        <f t="shared" si="13"/>
        <v>0</v>
      </c>
    </row>
    <row r="287" spans="1:24" x14ac:dyDescent="0.25">
      <c r="A287" s="60" t="s">
        <v>2363</v>
      </c>
      <c r="B287" s="61" t="s">
        <v>594</v>
      </c>
      <c r="C287" s="62" t="s">
        <v>1205</v>
      </c>
      <c r="D287" s="63" t="s">
        <v>1206</v>
      </c>
      <c r="E287" s="64" t="s">
        <v>2355</v>
      </c>
      <c r="F287" s="65">
        <v>1</v>
      </c>
      <c r="G287" s="53" t="s">
        <v>594</v>
      </c>
      <c r="H287" s="54" t="s">
        <v>1205</v>
      </c>
      <c r="I287" s="55" t="s">
        <v>1206</v>
      </c>
      <c r="J287" s="91">
        <f>SUMIF('1. Estimation Equipe +VHL '!$I$6:$I$738,H287,'1. Estimation Equipe +VHL '!$AV$6:$AV$738)</f>
        <v>1</v>
      </c>
      <c r="K287" s="92">
        <f>SUMIF('1. Estimation Equipe +VHL '!$I$6:$I$738,H287,'1. Estimation Equipe +VHL '!$L$6:$L$738)</f>
        <v>3676</v>
      </c>
      <c r="L287" s="91">
        <f>SUMIF('1. Estimation Equipe +VHL '!$I$6:$I$738,H287,'1. Estimation Equipe +VHL '!$AU$6:$AU$738)</f>
        <v>3099762.7488481607</v>
      </c>
      <c r="M287" s="93"/>
      <c r="N287" s="93"/>
      <c r="O287" s="93">
        <v>0</v>
      </c>
      <c r="P287" s="93">
        <v>1794983</v>
      </c>
      <c r="Q287" s="93">
        <v>1056823.92</v>
      </c>
      <c r="R287" s="93">
        <v>411619.49</v>
      </c>
      <c r="S287" s="93">
        <v>0</v>
      </c>
      <c r="T287" s="94">
        <f t="shared" si="14"/>
        <v>3426302.3388481606</v>
      </c>
      <c r="U287" s="110">
        <f>SUMIF('1. Estimation Equipe +VHL '!$I$6:$I$738,H287,'1. Estimation Equipe +VHL '!$AY$6:$AY$738)</f>
        <v>3099762.7488481607</v>
      </c>
      <c r="V287" s="114">
        <f t="shared" si="15"/>
        <v>176137.32000000033</v>
      </c>
      <c r="W287" s="114"/>
      <c r="X287" s="111">
        <f t="shared" si="13"/>
        <v>4306988.9388481602</v>
      </c>
    </row>
    <row r="288" spans="1:24" x14ac:dyDescent="0.25">
      <c r="A288" s="60" t="s">
        <v>2363</v>
      </c>
      <c r="B288" s="61" t="s">
        <v>594</v>
      </c>
      <c r="C288" s="62" t="s">
        <v>1207</v>
      </c>
      <c r="D288" s="63" t="s">
        <v>1208</v>
      </c>
      <c r="E288" s="64" t="s">
        <v>2355</v>
      </c>
      <c r="F288" s="65">
        <v>1</v>
      </c>
      <c r="G288" s="53" t="s">
        <v>594</v>
      </c>
      <c r="H288" s="54" t="s">
        <v>1207</v>
      </c>
      <c r="I288" s="55" t="s">
        <v>1208</v>
      </c>
      <c r="J288" s="91">
        <f>SUMIF('1. Estimation Equipe +VHL '!$I$6:$I$738,H288,'1. Estimation Equipe +VHL '!$AV$6:$AV$738)</f>
        <v>1</v>
      </c>
      <c r="K288" s="92">
        <f>SUMIF('1. Estimation Equipe +VHL '!$I$6:$I$738,H288,'1. Estimation Equipe +VHL '!$L$6:$L$738)</f>
        <v>449</v>
      </c>
      <c r="L288" s="91">
        <f>SUMIF('1. Estimation Equipe +VHL '!$I$6:$I$738,H288,'1. Estimation Equipe +VHL '!$AU$6:$AU$738)</f>
        <v>983429.57149231597</v>
      </c>
      <c r="M288" s="93"/>
      <c r="N288" s="93"/>
      <c r="O288" s="93">
        <v>0</v>
      </c>
      <c r="P288" s="93"/>
      <c r="Q288" s="93">
        <v>0</v>
      </c>
      <c r="R288" s="93">
        <v>132057.19</v>
      </c>
      <c r="S288" s="93">
        <v>0</v>
      </c>
      <c r="T288" s="94">
        <f t="shared" si="14"/>
        <v>851372.38149231602</v>
      </c>
      <c r="U288" s="110">
        <f>SUMIF('1. Estimation Equipe +VHL '!$I$6:$I$738,H288,'1. Estimation Equipe +VHL '!$AY$6:$AY$738)</f>
        <v>983429.57149231597</v>
      </c>
      <c r="V288" s="114">
        <f t="shared" si="15"/>
        <v>0</v>
      </c>
      <c r="W288" s="114"/>
      <c r="X288" s="111">
        <f t="shared" si="13"/>
        <v>851372.38149231602</v>
      </c>
    </row>
    <row r="289" spans="1:24" x14ac:dyDescent="0.25">
      <c r="A289" s="60" t="s">
        <v>2363</v>
      </c>
      <c r="B289" s="61" t="s">
        <v>594</v>
      </c>
      <c r="C289" s="62" t="s">
        <v>1209</v>
      </c>
      <c r="D289" s="63" t="s">
        <v>610</v>
      </c>
      <c r="E289" s="64" t="s">
        <v>2355</v>
      </c>
      <c r="F289" s="65">
        <v>1</v>
      </c>
      <c r="G289" s="53" t="s">
        <v>594</v>
      </c>
      <c r="H289" s="54" t="s">
        <v>1209</v>
      </c>
      <c r="I289" s="55" t="s">
        <v>610</v>
      </c>
      <c r="J289" s="91">
        <f>SUMIF('1. Estimation Equipe +VHL '!$I$6:$I$738,H289,'1. Estimation Equipe +VHL '!$AV$6:$AV$738)</f>
        <v>1</v>
      </c>
      <c r="K289" s="92">
        <f>SUMIF('1. Estimation Equipe +VHL '!$I$6:$I$738,H289,'1. Estimation Equipe +VHL '!$L$6:$L$738)</f>
        <v>533</v>
      </c>
      <c r="L289" s="91">
        <f>SUMIF('1. Estimation Equipe +VHL '!$I$6:$I$738,H289,'1. Estimation Equipe +VHL '!$AU$6:$AU$738)</f>
        <v>1003737.7085412338</v>
      </c>
      <c r="M289" s="93"/>
      <c r="N289" s="93"/>
      <c r="O289" s="93">
        <v>0</v>
      </c>
      <c r="P289" s="93"/>
      <c r="Q289" s="93">
        <v>0</v>
      </c>
      <c r="R289" s="93">
        <v>0</v>
      </c>
      <c r="S289" s="93">
        <v>0</v>
      </c>
      <c r="T289" s="94">
        <f t="shared" si="14"/>
        <v>1003737.7085412338</v>
      </c>
      <c r="U289" s="110">
        <f>SUMIF('1. Estimation Equipe +VHL '!$I$6:$I$738,H289,'1. Estimation Equipe +VHL '!$AY$6:$AY$738)</f>
        <v>1003737.7085412338</v>
      </c>
      <c r="V289" s="114">
        <f t="shared" si="15"/>
        <v>0</v>
      </c>
      <c r="W289" s="114"/>
      <c r="X289" s="111">
        <f t="shared" si="13"/>
        <v>1003737.7085412338</v>
      </c>
    </row>
    <row r="290" spans="1:24" x14ac:dyDescent="0.25">
      <c r="A290" s="60" t="s">
        <v>2363</v>
      </c>
      <c r="B290" s="61" t="s">
        <v>594</v>
      </c>
      <c r="C290" s="62" t="s">
        <v>1210</v>
      </c>
      <c r="D290" s="63" t="s">
        <v>611</v>
      </c>
      <c r="E290" s="64" t="s">
        <v>2355</v>
      </c>
      <c r="F290" s="65">
        <v>1</v>
      </c>
      <c r="G290" s="53" t="s">
        <v>594</v>
      </c>
      <c r="H290" s="54" t="s">
        <v>1210</v>
      </c>
      <c r="I290" s="55" t="s">
        <v>611</v>
      </c>
      <c r="J290" s="91">
        <f>SUMIF('1. Estimation Equipe +VHL '!$I$6:$I$738,H290,'1. Estimation Equipe +VHL '!$AV$6:$AV$738)</f>
        <v>1</v>
      </c>
      <c r="K290" s="92">
        <f>SUMIF('1. Estimation Equipe +VHL '!$I$6:$I$738,H290,'1. Estimation Equipe +VHL '!$L$6:$L$738)</f>
        <v>2817</v>
      </c>
      <c r="L290" s="91">
        <f>SUMIF('1. Estimation Equipe +VHL '!$I$6:$I$738,H290,'1. Estimation Equipe +VHL '!$AU$6:$AU$738)</f>
        <v>2468318.3147687223</v>
      </c>
      <c r="M290" s="93"/>
      <c r="N290" s="93"/>
      <c r="O290" s="93">
        <v>0</v>
      </c>
      <c r="P290" s="93"/>
      <c r="Q290" s="93">
        <v>185079.1</v>
      </c>
      <c r="R290" s="93">
        <v>187908.23</v>
      </c>
      <c r="S290" s="93">
        <v>0</v>
      </c>
      <c r="T290" s="94">
        <f t="shared" si="14"/>
        <v>2095330.9847687222</v>
      </c>
      <c r="U290" s="110">
        <f>SUMIF('1. Estimation Equipe +VHL '!$I$6:$I$738,H290,'1. Estimation Equipe +VHL '!$AY$6:$AY$738)</f>
        <v>2468318.3147687223</v>
      </c>
      <c r="V290" s="114">
        <f t="shared" si="15"/>
        <v>30846.516666666728</v>
      </c>
      <c r="W290" s="114"/>
      <c r="X290" s="111">
        <f t="shared" si="13"/>
        <v>2249563.5681020557</v>
      </c>
    </row>
    <row r="291" spans="1:24" x14ac:dyDescent="0.25">
      <c r="A291" s="60" t="s">
        <v>2360</v>
      </c>
      <c r="B291" s="61" t="s">
        <v>781</v>
      </c>
      <c r="C291" s="62" t="s">
        <v>1211</v>
      </c>
      <c r="D291" s="63" t="s">
        <v>1212</v>
      </c>
      <c r="E291" s="64" t="s">
        <v>2355</v>
      </c>
      <c r="F291" s="65">
        <v>1</v>
      </c>
      <c r="G291" s="53" t="s">
        <v>781</v>
      </c>
      <c r="H291" s="54" t="s">
        <v>1211</v>
      </c>
      <c r="I291" s="55" t="s">
        <v>1212</v>
      </c>
      <c r="J291" s="91">
        <f>SUMIF('1. Estimation Equipe +VHL '!$I$6:$I$738,H291,'1. Estimation Equipe +VHL '!$AV$6:$AV$738)</f>
        <v>1</v>
      </c>
      <c r="K291" s="92">
        <f>SUMIF('1. Estimation Equipe +VHL '!$I$6:$I$738,H291,'1. Estimation Equipe +VHL '!$L$6:$L$738)</f>
        <v>488</v>
      </c>
      <c r="L291" s="91">
        <f>SUMIF('1. Estimation Equipe +VHL '!$I$6:$I$738,H291,'1. Estimation Equipe +VHL '!$AU$6:$AU$738)</f>
        <v>838902.60603262985</v>
      </c>
      <c r="M291" s="93"/>
      <c r="N291" s="93"/>
      <c r="O291" s="93">
        <v>0</v>
      </c>
      <c r="P291" s="93"/>
      <c r="Q291" s="93">
        <v>522.84</v>
      </c>
      <c r="R291" s="93">
        <v>100446.59</v>
      </c>
      <c r="S291" s="93">
        <v>0</v>
      </c>
      <c r="T291" s="94">
        <f t="shared" si="14"/>
        <v>737933.17603262991</v>
      </c>
      <c r="U291" s="110">
        <f>SUMIF('1. Estimation Equipe +VHL '!$I$6:$I$738,H291,'1. Estimation Equipe +VHL '!$AY$6:$AY$738)</f>
        <v>838902.60603262985</v>
      </c>
      <c r="V291" s="114">
        <f t="shared" si="15"/>
        <v>87.140000000000171</v>
      </c>
      <c r="W291" s="114"/>
      <c r="X291" s="111">
        <f t="shared" si="13"/>
        <v>738368.87603262987</v>
      </c>
    </row>
    <row r="292" spans="1:24" x14ac:dyDescent="0.25">
      <c r="A292" s="60" t="s">
        <v>2360</v>
      </c>
      <c r="B292" s="61" t="s">
        <v>781</v>
      </c>
      <c r="C292" s="62" t="s">
        <v>1213</v>
      </c>
      <c r="D292" s="63" t="s">
        <v>679</v>
      </c>
      <c r="E292" s="64" t="s">
        <v>2355</v>
      </c>
      <c r="F292" s="65">
        <v>1</v>
      </c>
      <c r="G292" s="53" t="s">
        <v>781</v>
      </c>
      <c r="H292" s="54" t="s">
        <v>1213</v>
      </c>
      <c r="I292" s="55" t="s">
        <v>679</v>
      </c>
      <c r="J292" s="91">
        <f>SUMIF('1. Estimation Equipe +VHL '!$I$6:$I$738,H292,'1. Estimation Equipe +VHL '!$AV$6:$AV$738)</f>
        <v>1</v>
      </c>
      <c r="K292" s="92">
        <f>SUMIF('1. Estimation Equipe +VHL '!$I$6:$I$738,H292,'1. Estimation Equipe +VHL '!$L$6:$L$738)</f>
        <v>234</v>
      </c>
      <c r="L292" s="91">
        <f>SUMIF('1. Estimation Equipe +VHL '!$I$6:$I$738,H292,'1. Estimation Equipe +VHL '!$AU$6:$AU$738)</f>
        <v>1233124.863536526</v>
      </c>
      <c r="M292" s="93"/>
      <c r="N292" s="93"/>
      <c r="O292" s="93">
        <v>0</v>
      </c>
      <c r="P292" s="93"/>
      <c r="Q292" s="93">
        <v>0</v>
      </c>
      <c r="R292" s="93">
        <v>0</v>
      </c>
      <c r="S292" s="93">
        <v>0</v>
      </c>
      <c r="T292" s="94">
        <f t="shared" si="14"/>
        <v>1233124.863536526</v>
      </c>
      <c r="U292" s="110">
        <f>SUMIF('1. Estimation Equipe +VHL '!$I$6:$I$738,H292,'1. Estimation Equipe +VHL '!$AY$6:$AY$738)</f>
        <v>1233124.863536526</v>
      </c>
      <c r="V292" s="114">
        <f t="shared" si="15"/>
        <v>0</v>
      </c>
      <c r="W292" s="114"/>
      <c r="X292" s="111">
        <f t="shared" si="13"/>
        <v>1233124.863536526</v>
      </c>
    </row>
    <row r="293" spans="1:24" x14ac:dyDescent="0.25">
      <c r="A293" s="60" t="s">
        <v>2360</v>
      </c>
      <c r="B293" s="61" t="s">
        <v>781</v>
      </c>
      <c r="C293" s="62" t="s">
        <v>1214</v>
      </c>
      <c r="D293" s="63" t="s">
        <v>1215</v>
      </c>
      <c r="E293" s="64" t="s">
        <v>2355</v>
      </c>
      <c r="F293" s="65">
        <v>1</v>
      </c>
      <c r="G293" s="53" t="s">
        <v>781</v>
      </c>
      <c r="H293" s="54" t="s">
        <v>1214</v>
      </c>
      <c r="I293" s="55" t="s">
        <v>1215</v>
      </c>
      <c r="J293" s="91">
        <f>SUMIF('1. Estimation Equipe +VHL '!$I$6:$I$738,H293,'1. Estimation Equipe +VHL '!$AV$6:$AV$738)</f>
        <v>1</v>
      </c>
      <c r="K293" s="92">
        <f>SUMIF('1. Estimation Equipe +VHL '!$I$6:$I$738,H293,'1. Estimation Equipe +VHL '!$L$6:$L$738)</f>
        <v>439</v>
      </c>
      <c r="L293" s="91">
        <f>SUMIF('1. Estimation Equipe +VHL '!$I$6:$I$738,H293,'1. Estimation Equipe +VHL '!$AU$6:$AU$738)</f>
        <v>1043013.1046991342</v>
      </c>
      <c r="M293" s="93"/>
      <c r="N293" s="93"/>
      <c r="O293" s="93">
        <v>0</v>
      </c>
      <c r="P293" s="93"/>
      <c r="Q293" s="93">
        <v>0</v>
      </c>
      <c r="R293" s="93">
        <v>200354.7</v>
      </c>
      <c r="S293" s="93">
        <v>0</v>
      </c>
      <c r="T293" s="94">
        <f t="shared" si="14"/>
        <v>842658.40469913417</v>
      </c>
      <c r="U293" s="110">
        <f>SUMIF('1. Estimation Equipe +VHL '!$I$6:$I$738,H293,'1. Estimation Equipe +VHL '!$AY$6:$AY$738)</f>
        <v>1043013.1046991342</v>
      </c>
      <c r="V293" s="114">
        <f t="shared" si="15"/>
        <v>0</v>
      </c>
      <c r="W293" s="114"/>
      <c r="X293" s="111">
        <f t="shared" si="13"/>
        <v>842658.40469913417</v>
      </c>
    </row>
    <row r="294" spans="1:24" x14ac:dyDescent="0.25">
      <c r="A294" s="60" t="s">
        <v>2360</v>
      </c>
      <c r="B294" s="61" t="s">
        <v>781</v>
      </c>
      <c r="C294" s="62" t="s">
        <v>1216</v>
      </c>
      <c r="D294" s="63" t="s">
        <v>1217</v>
      </c>
      <c r="E294" s="64" t="s">
        <v>2355</v>
      </c>
      <c r="F294" s="65">
        <v>1</v>
      </c>
      <c r="G294" s="53" t="s">
        <v>781</v>
      </c>
      <c r="H294" s="54" t="s">
        <v>1216</v>
      </c>
      <c r="I294" s="55" t="s">
        <v>1217</v>
      </c>
      <c r="J294" s="91">
        <f>SUMIF('1. Estimation Equipe +VHL '!$I$6:$I$738,H294,'1. Estimation Equipe +VHL '!$AV$6:$AV$738)</f>
        <v>1</v>
      </c>
      <c r="K294" s="92">
        <f>SUMIF('1. Estimation Equipe +VHL '!$I$6:$I$738,H294,'1. Estimation Equipe +VHL '!$L$6:$L$738)</f>
        <v>3170</v>
      </c>
      <c r="L294" s="91">
        <f>SUMIF('1. Estimation Equipe +VHL '!$I$6:$I$738,H294,'1. Estimation Equipe +VHL '!$AU$6:$AU$738)</f>
        <v>2761474.8457041127</v>
      </c>
      <c r="M294" s="93"/>
      <c r="N294" s="93"/>
      <c r="O294" s="93">
        <v>0</v>
      </c>
      <c r="P294" s="93"/>
      <c r="Q294" s="93">
        <v>728551.51</v>
      </c>
      <c r="R294" s="93">
        <v>204520.45</v>
      </c>
      <c r="S294" s="93">
        <v>0</v>
      </c>
      <c r="T294" s="94">
        <f t="shared" si="14"/>
        <v>1828402.8857041127</v>
      </c>
      <c r="U294" s="110">
        <f>SUMIF('1. Estimation Equipe +VHL '!$I$6:$I$738,H294,'1. Estimation Equipe +VHL '!$AY$6:$AY$738)</f>
        <v>2761474.8457041127</v>
      </c>
      <c r="V294" s="114">
        <f t="shared" si="15"/>
        <v>121425.25166666691</v>
      </c>
      <c r="W294" s="114"/>
      <c r="X294" s="111">
        <f t="shared" si="13"/>
        <v>2435529.1440374455</v>
      </c>
    </row>
    <row r="295" spans="1:24" x14ac:dyDescent="0.25">
      <c r="A295" s="60" t="s">
        <v>2360</v>
      </c>
      <c r="B295" s="61" t="s">
        <v>588</v>
      </c>
      <c r="C295" s="62" t="s">
        <v>1218</v>
      </c>
      <c r="D295" s="63" t="s">
        <v>1219</v>
      </c>
      <c r="E295" s="64" t="s">
        <v>2355</v>
      </c>
      <c r="F295" s="65">
        <v>1</v>
      </c>
      <c r="G295" s="53" t="s">
        <v>588</v>
      </c>
      <c r="H295" s="54" t="s">
        <v>1218</v>
      </c>
      <c r="I295" s="55" t="s">
        <v>1219</v>
      </c>
      <c r="J295" s="91">
        <f>SUMIF('1. Estimation Equipe +VHL '!$I$6:$I$738,H295,'1. Estimation Equipe +VHL '!$AV$6:$AV$738)</f>
        <v>2</v>
      </c>
      <c r="K295" s="92">
        <f>SUMIF('1. Estimation Equipe +VHL '!$I$6:$I$738,H295,'1. Estimation Equipe +VHL '!$L$6:$L$738)</f>
        <v>7368</v>
      </c>
      <c r="L295" s="91">
        <f>SUMIF('1. Estimation Equipe +VHL '!$I$6:$I$738,H295,'1. Estimation Equipe +VHL '!$AU$6:$AU$738)</f>
        <v>7623164.1062008608</v>
      </c>
      <c r="M295" s="93"/>
      <c r="N295" s="93"/>
      <c r="O295" s="93">
        <v>0</v>
      </c>
      <c r="P295" s="93">
        <v>1230983</v>
      </c>
      <c r="Q295" s="93">
        <v>96142.5</v>
      </c>
      <c r="R295" s="93">
        <v>87892.85</v>
      </c>
      <c r="S295" s="93">
        <v>0</v>
      </c>
      <c r="T295" s="94">
        <f t="shared" si="14"/>
        <v>8670111.7562008612</v>
      </c>
      <c r="U295" s="110">
        <f>SUMIF('1. Estimation Equipe +VHL '!$I$6:$I$738,H295,'1. Estimation Equipe +VHL '!$AY$6:$AY$738)</f>
        <v>7623164.1062008608</v>
      </c>
      <c r="V295" s="114">
        <f t="shared" si="15"/>
        <v>16023.750000000031</v>
      </c>
      <c r="W295" s="114"/>
      <c r="X295" s="111">
        <f t="shared" si="13"/>
        <v>8750230.5062008612</v>
      </c>
    </row>
    <row r="296" spans="1:24" x14ac:dyDescent="0.25">
      <c r="A296" s="60" t="s">
        <v>2359</v>
      </c>
      <c r="B296" s="61" t="s">
        <v>598</v>
      </c>
      <c r="C296" s="62" t="s">
        <v>1220</v>
      </c>
      <c r="D296" s="63" t="s">
        <v>1221</v>
      </c>
      <c r="E296" s="64" t="s">
        <v>2358</v>
      </c>
      <c r="F296" s="65">
        <v>1</v>
      </c>
      <c r="G296" s="53" t="s">
        <v>598</v>
      </c>
      <c r="H296" s="54" t="s">
        <v>1220</v>
      </c>
      <c r="I296" s="55" t="s">
        <v>1221</v>
      </c>
      <c r="J296" s="91">
        <f>SUMIF('1. Estimation Equipe +VHL '!$I$6:$I$738,H296,'1. Estimation Equipe +VHL '!$AV$6:$AV$738)</f>
        <v>1</v>
      </c>
      <c r="K296" s="92">
        <f>SUMIF('1. Estimation Equipe +VHL '!$I$6:$I$738,H296,'1. Estimation Equipe +VHL '!$L$6:$L$738)</f>
        <v>10868</v>
      </c>
      <c r="L296" s="91">
        <f>SUMIF('1. Estimation Equipe +VHL '!$I$6:$I$738,H296,'1. Estimation Equipe +VHL '!$AU$6:$AU$738)</f>
        <v>9918924.3539008126</v>
      </c>
      <c r="M296" s="93"/>
      <c r="N296" s="93"/>
      <c r="O296" s="93">
        <v>0</v>
      </c>
      <c r="P296" s="93"/>
      <c r="Q296" s="93">
        <v>489929</v>
      </c>
      <c r="R296" s="93">
        <v>229277</v>
      </c>
      <c r="S296" s="93">
        <v>0</v>
      </c>
      <c r="T296" s="94">
        <f t="shared" si="14"/>
        <v>9199718.3539008126</v>
      </c>
      <c r="U296" s="110">
        <f>SUMIF('1. Estimation Equipe +VHL '!$I$6:$I$738,H296,'1. Estimation Equipe +VHL '!$AY$6:$AY$738)</f>
        <v>9918924.3539008126</v>
      </c>
      <c r="V296" s="114">
        <f t="shared" si="15"/>
        <v>81654.833333333489</v>
      </c>
      <c r="W296" s="114"/>
      <c r="X296" s="111">
        <f t="shared" si="13"/>
        <v>9607992.5205674786</v>
      </c>
    </row>
    <row r="297" spans="1:24" x14ac:dyDescent="0.25">
      <c r="A297" s="60" t="s">
        <v>2359</v>
      </c>
      <c r="B297" s="61" t="s">
        <v>598</v>
      </c>
      <c r="C297" s="62" t="s">
        <v>1222</v>
      </c>
      <c r="D297" s="63" t="s">
        <v>1223</v>
      </c>
      <c r="E297" s="64" t="s">
        <v>2357</v>
      </c>
      <c r="F297" s="65">
        <v>1</v>
      </c>
      <c r="G297" s="53" t="s">
        <v>598</v>
      </c>
      <c r="H297" s="54" t="s">
        <v>1222</v>
      </c>
      <c r="I297" s="55" t="s">
        <v>1223</v>
      </c>
      <c r="J297" s="91">
        <f>SUMIF('1. Estimation Equipe +VHL '!$I$6:$I$738,H297,'1. Estimation Equipe +VHL '!$AV$6:$AV$738)</f>
        <v>0</v>
      </c>
      <c r="K297" s="92">
        <f>SUMIF('1. Estimation Equipe +VHL '!$I$6:$I$738,H297,'1. Estimation Equipe +VHL '!$L$6:$L$738)</f>
        <v>0</v>
      </c>
      <c r="L297" s="91">
        <f>SUMIF('1. Estimation Equipe +VHL '!$I$6:$I$738,H297,'1. Estimation Equipe +VHL '!$AU$6:$AU$738)</f>
        <v>0</v>
      </c>
      <c r="M297" s="93"/>
      <c r="N297" s="93"/>
      <c r="O297" s="93">
        <v>0</v>
      </c>
      <c r="P297" s="93"/>
      <c r="Q297" s="93">
        <v>0</v>
      </c>
      <c r="R297" s="93">
        <v>0</v>
      </c>
      <c r="S297" s="93">
        <v>0</v>
      </c>
      <c r="T297" s="94">
        <f t="shared" si="14"/>
        <v>0</v>
      </c>
      <c r="U297" s="110">
        <f>SUMIF('1. Estimation Equipe +VHL '!$I$6:$I$738,H297,'1. Estimation Equipe +VHL '!$AY$6:$AY$738)</f>
        <v>0</v>
      </c>
      <c r="V297" s="114">
        <f t="shared" si="15"/>
        <v>0</v>
      </c>
      <c r="W297" s="114"/>
      <c r="X297" s="111">
        <f t="shared" si="13"/>
        <v>0</v>
      </c>
    </row>
    <row r="298" spans="1:24" x14ac:dyDescent="0.25">
      <c r="A298" s="60" t="s">
        <v>2359</v>
      </c>
      <c r="B298" s="61" t="s">
        <v>598</v>
      </c>
      <c r="C298" s="62" t="s">
        <v>1224</v>
      </c>
      <c r="D298" s="63" t="s">
        <v>601</v>
      </c>
      <c r="E298" s="64" t="s">
        <v>2355</v>
      </c>
      <c r="F298" s="65">
        <v>1</v>
      </c>
      <c r="G298" s="53" t="s">
        <v>598</v>
      </c>
      <c r="H298" s="54" t="s">
        <v>1224</v>
      </c>
      <c r="I298" s="55" t="s">
        <v>601</v>
      </c>
      <c r="J298" s="91">
        <f>SUMIF('1. Estimation Equipe +VHL '!$I$6:$I$738,H298,'1. Estimation Equipe +VHL '!$AV$6:$AV$738)</f>
        <v>1</v>
      </c>
      <c r="K298" s="92">
        <f>SUMIF('1. Estimation Equipe +VHL '!$I$6:$I$738,H298,'1. Estimation Equipe +VHL '!$L$6:$L$738)</f>
        <v>1644</v>
      </c>
      <c r="L298" s="91">
        <f>SUMIF('1. Estimation Equipe +VHL '!$I$6:$I$738,H298,'1. Estimation Equipe +VHL '!$AU$6:$AU$738)</f>
        <v>1475174.9566537328</v>
      </c>
      <c r="M298" s="93"/>
      <c r="N298" s="93"/>
      <c r="O298" s="93">
        <v>0</v>
      </c>
      <c r="P298" s="93"/>
      <c r="Q298" s="93">
        <v>93966.27</v>
      </c>
      <c r="R298" s="93">
        <v>76333.27</v>
      </c>
      <c r="S298" s="93">
        <v>0</v>
      </c>
      <c r="T298" s="94">
        <f t="shared" si="14"/>
        <v>1304875.4166537328</v>
      </c>
      <c r="U298" s="110">
        <f>SUMIF('1. Estimation Equipe +VHL '!$I$6:$I$738,H298,'1. Estimation Equipe +VHL '!$AY$6:$AY$738)</f>
        <v>1475174.9566537328</v>
      </c>
      <c r="V298" s="114">
        <f t="shared" si="15"/>
        <v>15661.045000000031</v>
      </c>
      <c r="W298" s="114"/>
      <c r="X298" s="111">
        <f t="shared" si="13"/>
        <v>1383180.6416537329</v>
      </c>
    </row>
    <row r="299" spans="1:24" x14ac:dyDescent="0.25">
      <c r="A299" s="60" t="s">
        <v>2359</v>
      </c>
      <c r="B299" s="61" t="s">
        <v>598</v>
      </c>
      <c r="C299" s="62" t="s">
        <v>1225</v>
      </c>
      <c r="D299" s="63" t="s">
        <v>602</v>
      </c>
      <c r="E299" s="64" t="s">
        <v>2355</v>
      </c>
      <c r="F299" s="65">
        <v>1</v>
      </c>
      <c r="G299" s="53" t="s">
        <v>598</v>
      </c>
      <c r="H299" s="54" t="s">
        <v>1225</v>
      </c>
      <c r="I299" s="55" t="s">
        <v>602</v>
      </c>
      <c r="J299" s="91">
        <f>SUMIF('1. Estimation Equipe +VHL '!$I$6:$I$738,H299,'1. Estimation Equipe +VHL '!$AV$6:$AV$738)</f>
        <v>1</v>
      </c>
      <c r="K299" s="92">
        <f>SUMIF('1. Estimation Equipe +VHL '!$I$6:$I$738,H299,'1. Estimation Equipe +VHL '!$L$6:$L$738)</f>
        <v>1192</v>
      </c>
      <c r="L299" s="91">
        <f>SUMIF('1. Estimation Equipe +VHL '!$I$6:$I$738,H299,'1. Estimation Equipe +VHL '!$AU$6:$AU$738)</f>
        <v>1287007.14754632</v>
      </c>
      <c r="M299" s="93"/>
      <c r="N299" s="93"/>
      <c r="O299" s="93">
        <v>0</v>
      </c>
      <c r="P299" s="93"/>
      <c r="Q299" s="93">
        <v>0</v>
      </c>
      <c r="R299" s="93">
        <v>72312.92</v>
      </c>
      <c r="S299" s="93">
        <v>0</v>
      </c>
      <c r="T299" s="94">
        <f t="shared" si="14"/>
        <v>1214694.2275463201</v>
      </c>
      <c r="U299" s="110">
        <f>SUMIF('1. Estimation Equipe +VHL '!$I$6:$I$738,H299,'1. Estimation Equipe +VHL '!$AY$6:$AY$738)</f>
        <v>1287007.14754632</v>
      </c>
      <c r="V299" s="114">
        <f t="shared" si="15"/>
        <v>0</v>
      </c>
      <c r="W299" s="114"/>
      <c r="X299" s="111">
        <f t="shared" si="13"/>
        <v>1214694.2275463201</v>
      </c>
    </row>
    <row r="300" spans="1:24" x14ac:dyDescent="0.25">
      <c r="A300" s="60" t="s">
        <v>2359</v>
      </c>
      <c r="B300" s="61" t="s">
        <v>598</v>
      </c>
      <c r="C300" s="62" t="s">
        <v>1226</v>
      </c>
      <c r="D300" s="63" t="s">
        <v>1227</v>
      </c>
      <c r="E300" s="64" t="s">
        <v>2355</v>
      </c>
      <c r="F300" s="65">
        <v>1</v>
      </c>
      <c r="G300" s="53" t="s">
        <v>598</v>
      </c>
      <c r="H300" s="54" t="s">
        <v>1226</v>
      </c>
      <c r="I300" s="55" t="s">
        <v>1227</v>
      </c>
      <c r="J300" s="91">
        <f>SUMIF('1. Estimation Equipe +VHL '!$I$6:$I$738,H300,'1. Estimation Equipe +VHL '!$AV$6:$AV$738)</f>
        <v>1</v>
      </c>
      <c r="K300" s="92">
        <f>SUMIF('1. Estimation Equipe +VHL '!$I$6:$I$738,H300,'1. Estimation Equipe +VHL '!$L$6:$L$738)</f>
        <v>832</v>
      </c>
      <c r="L300" s="91">
        <f>SUMIF('1. Estimation Equipe +VHL '!$I$6:$I$738,H300,'1. Estimation Equipe +VHL '!$AU$6:$AU$738)</f>
        <v>1112358.8256030844</v>
      </c>
      <c r="M300" s="93"/>
      <c r="N300" s="93"/>
      <c r="O300" s="93">
        <v>0</v>
      </c>
      <c r="P300" s="93"/>
      <c r="Q300" s="93">
        <v>0</v>
      </c>
      <c r="R300" s="93">
        <v>19015.580000000002</v>
      </c>
      <c r="S300" s="93">
        <v>0</v>
      </c>
      <c r="T300" s="94">
        <f t="shared" si="14"/>
        <v>1093343.2456030843</v>
      </c>
      <c r="U300" s="110">
        <f>SUMIF('1. Estimation Equipe +VHL '!$I$6:$I$738,H300,'1. Estimation Equipe +VHL '!$AY$6:$AY$738)</f>
        <v>1112358.8256030844</v>
      </c>
      <c r="V300" s="114">
        <f t="shared" si="15"/>
        <v>0</v>
      </c>
      <c r="W300" s="114"/>
      <c r="X300" s="111">
        <f t="shared" si="13"/>
        <v>1093343.2456030843</v>
      </c>
    </row>
    <row r="301" spans="1:24" x14ac:dyDescent="0.25">
      <c r="A301" s="60" t="s">
        <v>2359</v>
      </c>
      <c r="B301" s="61" t="s">
        <v>598</v>
      </c>
      <c r="C301" s="62" t="s">
        <v>1228</v>
      </c>
      <c r="D301" s="63" t="s">
        <v>603</v>
      </c>
      <c r="E301" s="64" t="s">
        <v>2355</v>
      </c>
      <c r="F301" s="65">
        <v>1</v>
      </c>
      <c r="G301" s="53" t="s">
        <v>598</v>
      </c>
      <c r="H301" s="54" t="s">
        <v>1228</v>
      </c>
      <c r="I301" s="55" t="s">
        <v>603</v>
      </c>
      <c r="J301" s="91">
        <f>SUMIF('1. Estimation Equipe +VHL '!$I$6:$I$738,H301,'1. Estimation Equipe +VHL '!$AV$6:$AV$738)</f>
        <v>1</v>
      </c>
      <c r="K301" s="92">
        <f>SUMIF('1. Estimation Equipe +VHL '!$I$6:$I$738,H301,'1. Estimation Equipe +VHL '!$L$6:$L$738)</f>
        <v>1267</v>
      </c>
      <c r="L301" s="91">
        <f>SUMIF('1. Estimation Equipe +VHL '!$I$6:$I$738,H301,'1. Estimation Equipe +VHL '!$AU$6:$AU$738)</f>
        <v>1320301.0225178024</v>
      </c>
      <c r="M301" s="93"/>
      <c r="N301" s="93"/>
      <c r="O301" s="93">
        <v>0</v>
      </c>
      <c r="P301" s="93"/>
      <c r="Q301" s="93">
        <v>0</v>
      </c>
      <c r="R301" s="93">
        <v>0</v>
      </c>
      <c r="S301" s="93">
        <v>0</v>
      </c>
      <c r="T301" s="94">
        <f t="shared" si="14"/>
        <v>1320301.0225178024</v>
      </c>
      <c r="U301" s="110">
        <f>SUMIF('1. Estimation Equipe +VHL '!$I$6:$I$738,H301,'1. Estimation Equipe +VHL '!$AY$6:$AY$738)</f>
        <v>1320301.0225178024</v>
      </c>
      <c r="V301" s="114">
        <f t="shared" si="15"/>
        <v>0</v>
      </c>
      <c r="W301" s="114"/>
      <c r="X301" s="111">
        <f t="shared" si="13"/>
        <v>1320301.0225178024</v>
      </c>
    </row>
    <row r="302" spans="1:24" x14ac:dyDescent="0.25">
      <c r="A302" s="60" t="s">
        <v>2359</v>
      </c>
      <c r="B302" s="61" t="s">
        <v>598</v>
      </c>
      <c r="C302" s="62" t="s">
        <v>1229</v>
      </c>
      <c r="D302" s="63" t="s">
        <v>1230</v>
      </c>
      <c r="E302" s="64" t="s">
        <v>2355</v>
      </c>
      <c r="F302" s="65">
        <v>1</v>
      </c>
      <c r="G302" s="53" t="s">
        <v>598</v>
      </c>
      <c r="H302" s="54" t="s">
        <v>1229</v>
      </c>
      <c r="I302" s="55" t="s">
        <v>1230</v>
      </c>
      <c r="J302" s="91">
        <f>SUMIF('1. Estimation Equipe +VHL '!$I$6:$I$738,H302,'1. Estimation Equipe +VHL '!$AV$6:$AV$738)</f>
        <v>0</v>
      </c>
      <c r="K302" s="92">
        <f>SUMIF('1. Estimation Equipe +VHL '!$I$6:$I$738,H302,'1. Estimation Equipe +VHL '!$L$6:$L$738)</f>
        <v>0</v>
      </c>
      <c r="L302" s="91">
        <f>SUMIF('1. Estimation Equipe +VHL '!$I$6:$I$738,H302,'1. Estimation Equipe +VHL '!$AU$6:$AU$738)</f>
        <v>0</v>
      </c>
      <c r="M302" s="93"/>
      <c r="N302" s="93"/>
      <c r="O302" s="93">
        <v>0</v>
      </c>
      <c r="P302" s="93"/>
      <c r="Q302" s="93">
        <v>0</v>
      </c>
      <c r="R302" s="93">
        <v>0</v>
      </c>
      <c r="S302" s="93">
        <v>0</v>
      </c>
      <c r="T302" s="94">
        <f t="shared" si="14"/>
        <v>0</v>
      </c>
      <c r="U302" s="110">
        <f>SUMIF('1. Estimation Equipe +VHL '!$I$6:$I$738,H302,'1. Estimation Equipe +VHL '!$AY$6:$AY$738)</f>
        <v>0</v>
      </c>
      <c r="V302" s="114">
        <f t="shared" si="15"/>
        <v>0</v>
      </c>
      <c r="W302" s="114"/>
      <c r="X302" s="111">
        <f t="shared" si="13"/>
        <v>0</v>
      </c>
    </row>
    <row r="303" spans="1:24" x14ac:dyDescent="0.25">
      <c r="A303" s="60" t="s">
        <v>2359</v>
      </c>
      <c r="B303" s="61" t="s">
        <v>598</v>
      </c>
      <c r="C303" s="62" t="s">
        <v>1231</v>
      </c>
      <c r="D303" s="63" t="s">
        <v>604</v>
      </c>
      <c r="E303" s="64" t="s">
        <v>2355</v>
      </c>
      <c r="F303" s="65">
        <v>1</v>
      </c>
      <c r="G303" s="53" t="s">
        <v>598</v>
      </c>
      <c r="H303" s="54" t="s">
        <v>1231</v>
      </c>
      <c r="I303" s="55" t="s">
        <v>604</v>
      </c>
      <c r="J303" s="91">
        <f>SUMIF('1. Estimation Equipe +VHL '!$I$6:$I$738,H303,'1. Estimation Equipe +VHL '!$AV$6:$AV$738)</f>
        <v>0</v>
      </c>
      <c r="K303" s="92">
        <f>SUMIF('1. Estimation Equipe +VHL '!$I$6:$I$738,H303,'1. Estimation Equipe +VHL '!$L$6:$L$738)</f>
        <v>0</v>
      </c>
      <c r="L303" s="91">
        <f>SUMIF('1. Estimation Equipe +VHL '!$I$6:$I$738,H303,'1. Estimation Equipe +VHL '!$AU$6:$AU$738)</f>
        <v>0</v>
      </c>
      <c r="M303" s="93"/>
      <c r="N303" s="93"/>
      <c r="O303" s="93">
        <v>0</v>
      </c>
      <c r="P303" s="93"/>
      <c r="Q303" s="93">
        <v>0</v>
      </c>
      <c r="R303" s="93">
        <v>0</v>
      </c>
      <c r="S303" s="93">
        <v>0</v>
      </c>
      <c r="T303" s="94">
        <f t="shared" si="14"/>
        <v>0</v>
      </c>
      <c r="U303" s="110">
        <f>SUMIF('1. Estimation Equipe +VHL '!$I$6:$I$738,H303,'1. Estimation Equipe +VHL '!$AY$6:$AY$738)</f>
        <v>0</v>
      </c>
      <c r="V303" s="114">
        <f t="shared" si="15"/>
        <v>0</v>
      </c>
      <c r="W303" s="114"/>
      <c r="X303" s="111">
        <f t="shared" si="13"/>
        <v>0</v>
      </c>
    </row>
    <row r="304" spans="1:24" x14ac:dyDescent="0.25">
      <c r="A304" s="60" t="s">
        <v>2359</v>
      </c>
      <c r="B304" s="61" t="s">
        <v>598</v>
      </c>
      <c r="C304" s="62" t="s">
        <v>1232</v>
      </c>
      <c r="D304" s="63" t="s">
        <v>1233</v>
      </c>
      <c r="E304" s="64" t="s">
        <v>2355</v>
      </c>
      <c r="F304" s="65">
        <v>1</v>
      </c>
      <c r="G304" s="53" t="s">
        <v>598</v>
      </c>
      <c r="H304" s="54" t="s">
        <v>1232</v>
      </c>
      <c r="I304" s="55" t="s">
        <v>1233</v>
      </c>
      <c r="J304" s="91">
        <f>SUMIF('1. Estimation Equipe +VHL '!$I$6:$I$738,H304,'1. Estimation Equipe +VHL '!$AV$6:$AV$738)</f>
        <v>1</v>
      </c>
      <c r="K304" s="92">
        <f>SUMIF('1. Estimation Equipe +VHL '!$I$6:$I$738,H304,'1. Estimation Equipe +VHL '!$L$6:$L$738)</f>
        <v>4758</v>
      </c>
      <c r="L304" s="91">
        <f>SUMIF('1. Estimation Equipe +VHL '!$I$6:$I$738,H304,'1. Estimation Equipe +VHL '!$AU$6:$AU$738)</f>
        <v>4543690.263480749</v>
      </c>
      <c r="M304" s="93"/>
      <c r="N304" s="93"/>
      <c r="O304" s="93">
        <v>0</v>
      </c>
      <c r="P304" s="93">
        <v>1890543</v>
      </c>
      <c r="Q304" s="93">
        <v>0</v>
      </c>
      <c r="R304" s="93">
        <v>1193207.3400000001</v>
      </c>
      <c r="S304" s="93">
        <v>0</v>
      </c>
      <c r="T304" s="94">
        <f t="shared" si="14"/>
        <v>5241025.9234807491</v>
      </c>
      <c r="U304" s="110">
        <f>SUMIF('1. Estimation Equipe +VHL '!$I$6:$I$738,H304,'1. Estimation Equipe +VHL '!$AY$6:$AY$738)</f>
        <v>4543690.263480749</v>
      </c>
      <c r="V304" s="114">
        <f t="shared" si="15"/>
        <v>0</v>
      </c>
      <c r="W304" s="114"/>
      <c r="X304" s="111">
        <f t="shared" si="13"/>
        <v>5241025.9234807491</v>
      </c>
    </row>
    <row r="305" spans="1:24" x14ac:dyDescent="0.25">
      <c r="A305" s="60" t="s">
        <v>2359</v>
      </c>
      <c r="B305" s="61" t="s">
        <v>598</v>
      </c>
      <c r="C305" s="62" t="s">
        <v>1234</v>
      </c>
      <c r="D305" s="63" t="s">
        <v>1235</v>
      </c>
      <c r="E305" s="64" t="s">
        <v>2355</v>
      </c>
      <c r="F305" s="65">
        <v>1</v>
      </c>
      <c r="G305" s="53" t="s">
        <v>598</v>
      </c>
      <c r="H305" s="54" t="s">
        <v>1234</v>
      </c>
      <c r="I305" s="55" t="s">
        <v>1235</v>
      </c>
      <c r="J305" s="91">
        <f>SUMIF('1. Estimation Equipe +VHL '!$I$6:$I$738,H305,'1. Estimation Equipe +VHL '!$AV$6:$AV$738)</f>
        <v>1</v>
      </c>
      <c r="K305" s="92">
        <f>SUMIF('1. Estimation Equipe +VHL '!$I$6:$I$738,H305,'1. Estimation Equipe +VHL '!$L$6:$L$738)</f>
        <v>2711</v>
      </c>
      <c r="L305" s="91">
        <f>SUMIF('1. Estimation Equipe +VHL '!$I$6:$I$738,H305,'1. Estimation Equipe +VHL '!$AU$6:$AU$738)</f>
        <v>2447102.9154448058</v>
      </c>
      <c r="M305" s="93"/>
      <c r="N305" s="93"/>
      <c r="O305" s="93">
        <v>0</v>
      </c>
      <c r="P305" s="93"/>
      <c r="Q305" s="93">
        <v>0</v>
      </c>
      <c r="R305" s="93">
        <v>0</v>
      </c>
      <c r="S305" s="93">
        <v>0</v>
      </c>
      <c r="T305" s="94">
        <f t="shared" si="14"/>
        <v>2447102.9154448058</v>
      </c>
      <c r="U305" s="110">
        <f>SUMIF('1. Estimation Equipe +VHL '!$I$6:$I$738,H305,'1. Estimation Equipe +VHL '!$AY$6:$AY$738)</f>
        <v>2447102.9154448058</v>
      </c>
      <c r="V305" s="114">
        <f t="shared" si="15"/>
        <v>0</v>
      </c>
      <c r="W305" s="114"/>
      <c r="X305" s="111">
        <f t="shared" si="13"/>
        <v>2447102.9154448058</v>
      </c>
    </row>
    <row r="306" spans="1:24" x14ac:dyDescent="0.25">
      <c r="A306" s="60" t="s">
        <v>2359</v>
      </c>
      <c r="B306" s="61" t="s">
        <v>598</v>
      </c>
      <c r="C306" s="62" t="s">
        <v>1236</v>
      </c>
      <c r="D306" s="63" t="s">
        <v>605</v>
      </c>
      <c r="E306" s="64" t="s">
        <v>2355</v>
      </c>
      <c r="F306" s="65">
        <v>1</v>
      </c>
      <c r="G306" s="53" t="s">
        <v>598</v>
      </c>
      <c r="H306" s="54" t="s">
        <v>1236</v>
      </c>
      <c r="I306" s="55" t="s">
        <v>605</v>
      </c>
      <c r="J306" s="91">
        <f>SUMIF('1. Estimation Equipe +VHL '!$I$6:$I$738,H306,'1. Estimation Equipe +VHL '!$AV$6:$AV$738)</f>
        <v>0</v>
      </c>
      <c r="K306" s="92">
        <f>SUMIF('1. Estimation Equipe +VHL '!$I$6:$I$738,H306,'1. Estimation Equipe +VHL '!$L$6:$L$738)</f>
        <v>0</v>
      </c>
      <c r="L306" s="91">
        <f>SUMIF('1. Estimation Equipe +VHL '!$I$6:$I$738,H306,'1. Estimation Equipe +VHL '!$AU$6:$AU$738)</f>
        <v>0</v>
      </c>
      <c r="M306" s="93"/>
      <c r="N306" s="93"/>
      <c r="O306" s="93">
        <v>0</v>
      </c>
      <c r="P306" s="93"/>
      <c r="Q306" s="93">
        <v>0</v>
      </c>
      <c r="R306" s="93">
        <v>0</v>
      </c>
      <c r="S306" s="93">
        <v>0</v>
      </c>
      <c r="T306" s="94">
        <f t="shared" si="14"/>
        <v>0</v>
      </c>
      <c r="U306" s="110">
        <f>SUMIF('1. Estimation Equipe +VHL '!$I$6:$I$738,H306,'1. Estimation Equipe +VHL '!$AY$6:$AY$738)</f>
        <v>0</v>
      </c>
      <c r="V306" s="114">
        <f t="shared" si="15"/>
        <v>0</v>
      </c>
      <c r="W306" s="114"/>
      <c r="X306" s="111">
        <f t="shared" si="13"/>
        <v>0</v>
      </c>
    </row>
    <row r="307" spans="1:24" x14ac:dyDescent="0.25">
      <c r="A307" s="60" t="s">
        <v>2354</v>
      </c>
      <c r="B307" s="61" t="s">
        <v>726</v>
      </c>
      <c r="C307" s="62" t="s">
        <v>1237</v>
      </c>
      <c r="D307" s="63" t="s">
        <v>1238</v>
      </c>
      <c r="E307" s="64" t="s">
        <v>2355</v>
      </c>
      <c r="F307" s="65">
        <v>1</v>
      </c>
      <c r="G307" s="53" t="s">
        <v>726</v>
      </c>
      <c r="H307" s="54" t="s">
        <v>1237</v>
      </c>
      <c r="I307" s="55" t="s">
        <v>1238</v>
      </c>
      <c r="J307" s="91">
        <f>SUMIF('1. Estimation Equipe +VHL '!$I$6:$I$738,H307,'1. Estimation Equipe +VHL '!$AV$6:$AV$738)</f>
        <v>0</v>
      </c>
      <c r="K307" s="92">
        <f>SUMIF('1. Estimation Equipe +VHL '!$I$6:$I$738,H307,'1. Estimation Equipe +VHL '!$L$6:$L$738)</f>
        <v>0</v>
      </c>
      <c r="L307" s="91">
        <f>SUMIF('1. Estimation Equipe +VHL '!$I$6:$I$738,H307,'1. Estimation Equipe +VHL '!$AU$6:$AU$738)</f>
        <v>0</v>
      </c>
      <c r="M307" s="93"/>
      <c r="N307" s="93"/>
      <c r="O307" s="93">
        <v>0</v>
      </c>
      <c r="P307" s="93"/>
      <c r="Q307" s="93">
        <v>0</v>
      </c>
      <c r="R307" s="93">
        <v>0</v>
      </c>
      <c r="S307" s="93">
        <v>0</v>
      </c>
      <c r="T307" s="94">
        <f t="shared" si="14"/>
        <v>0</v>
      </c>
      <c r="U307" s="110">
        <f>SUMIF('1. Estimation Equipe +VHL '!$I$6:$I$738,H307,'1. Estimation Equipe +VHL '!$AY$6:$AY$738)</f>
        <v>0</v>
      </c>
      <c r="V307" s="114">
        <f t="shared" si="15"/>
        <v>0</v>
      </c>
      <c r="W307" s="114"/>
      <c r="X307" s="111">
        <f t="shared" si="13"/>
        <v>0</v>
      </c>
    </row>
    <row r="308" spans="1:24" x14ac:dyDescent="0.25">
      <c r="A308" s="60" t="s">
        <v>2354</v>
      </c>
      <c r="B308" s="61" t="s">
        <v>726</v>
      </c>
      <c r="C308" s="62" t="s">
        <v>1239</v>
      </c>
      <c r="D308" s="63" t="s">
        <v>724</v>
      </c>
      <c r="E308" s="64" t="s">
        <v>2361</v>
      </c>
      <c r="F308" s="65">
        <v>1</v>
      </c>
      <c r="G308" s="53" t="s">
        <v>820</v>
      </c>
      <c r="H308" s="54" t="s">
        <v>1239</v>
      </c>
      <c r="I308" s="55" t="s">
        <v>724</v>
      </c>
      <c r="J308" s="91">
        <f>SUMIF('1. Estimation Equipe +VHL '!$I$6:$I$738,H308,'1. Estimation Equipe +VHL '!$AV$6:$AV$738)</f>
        <v>0</v>
      </c>
      <c r="K308" s="92">
        <f>SUMIF('1. Estimation Equipe +VHL '!$I$6:$I$738,H308,'1. Estimation Equipe +VHL '!$L$6:$L$738)</f>
        <v>0</v>
      </c>
      <c r="L308" s="91">
        <f>SUMIF('1. Estimation Equipe +VHL '!$I$6:$I$738,H308,'1. Estimation Equipe +VHL '!$AU$6:$AU$738)</f>
        <v>0</v>
      </c>
      <c r="M308" s="93"/>
      <c r="N308" s="93"/>
      <c r="O308" s="93">
        <v>0</v>
      </c>
      <c r="P308" s="93"/>
      <c r="Q308" s="93">
        <v>0</v>
      </c>
      <c r="R308" s="93">
        <v>0</v>
      </c>
      <c r="S308" s="93">
        <v>0</v>
      </c>
      <c r="T308" s="94">
        <f t="shared" si="14"/>
        <v>0</v>
      </c>
      <c r="U308" s="110">
        <f>SUMIF('1. Estimation Equipe +VHL '!$I$6:$I$738,H308,'1. Estimation Equipe +VHL '!$AY$6:$AY$738)</f>
        <v>0</v>
      </c>
      <c r="V308" s="114">
        <f t="shared" si="15"/>
        <v>0</v>
      </c>
      <c r="W308" s="114"/>
      <c r="X308" s="111">
        <f t="shared" si="13"/>
        <v>0</v>
      </c>
    </row>
    <row r="309" spans="1:24" x14ac:dyDescent="0.25">
      <c r="A309" s="60" t="s">
        <v>2354</v>
      </c>
      <c r="B309" s="61" t="s">
        <v>726</v>
      </c>
      <c r="C309" s="62" t="s">
        <v>1240</v>
      </c>
      <c r="D309" s="63" t="s">
        <v>1241</v>
      </c>
      <c r="E309" s="64" t="s">
        <v>2357</v>
      </c>
      <c r="F309" s="65">
        <v>1</v>
      </c>
      <c r="G309" s="53" t="s">
        <v>726</v>
      </c>
      <c r="H309" s="54" t="s">
        <v>1240</v>
      </c>
      <c r="I309" s="55" t="s">
        <v>1241</v>
      </c>
      <c r="J309" s="91">
        <f>SUMIF('1. Estimation Equipe +VHL '!$I$6:$I$738,H309,'1. Estimation Equipe +VHL '!$AV$6:$AV$738)</f>
        <v>0</v>
      </c>
      <c r="K309" s="92">
        <f>SUMIF('1. Estimation Equipe +VHL '!$I$6:$I$738,H309,'1. Estimation Equipe +VHL '!$L$6:$L$738)</f>
        <v>0</v>
      </c>
      <c r="L309" s="91">
        <f>SUMIF('1. Estimation Equipe +VHL '!$I$6:$I$738,H309,'1. Estimation Equipe +VHL '!$AU$6:$AU$738)</f>
        <v>0</v>
      </c>
      <c r="M309" s="93"/>
      <c r="N309" s="93"/>
      <c r="O309" s="93">
        <v>0</v>
      </c>
      <c r="P309" s="93"/>
      <c r="Q309" s="93">
        <v>0</v>
      </c>
      <c r="R309" s="93">
        <v>0</v>
      </c>
      <c r="S309" s="93">
        <v>0</v>
      </c>
      <c r="T309" s="94">
        <f t="shared" si="14"/>
        <v>0</v>
      </c>
      <c r="U309" s="110">
        <f>SUMIF('1. Estimation Equipe +VHL '!$I$6:$I$738,H309,'1. Estimation Equipe +VHL '!$AY$6:$AY$738)</f>
        <v>0</v>
      </c>
      <c r="V309" s="114">
        <f t="shared" si="15"/>
        <v>0</v>
      </c>
      <c r="W309" s="114"/>
      <c r="X309" s="111">
        <f t="shared" si="13"/>
        <v>0</v>
      </c>
    </row>
    <row r="310" spans="1:24" x14ac:dyDescent="0.25">
      <c r="A310" s="60" t="s">
        <v>2354</v>
      </c>
      <c r="B310" s="61" t="s">
        <v>726</v>
      </c>
      <c r="C310" s="62" t="s">
        <v>1242</v>
      </c>
      <c r="D310" s="63" t="s">
        <v>1243</v>
      </c>
      <c r="E310" s="64" t="s">
        <v>2358</v>
      </c>
      <c r="F310" s="65">
        <v>1</v>
      </c>
      <c r="G310" s="53" t="s">
        <v>726</v>
      </c>
      <c r="H310" s="54" t="s">
        <v>1242</v>
      </c>
      <c r="I310" s="55" t="s">
        <v>1243</v>
      </c>
      <c r="J310" s="91">
        <f>SUMIF('1. Estimation Equipe +VHL '!$I$6:$I$738,H310,'1. Estimation Equipe +VHL '!$AV$6:$AV$738)</f>
        <v>4</v>
      </c>
      <c r="K310" s="92">
        <f>SUMIF('1. Estimation Equipe +VHL '!$I$6:$I$738,H310,'1. Estimation Equipe +VHL '!$L$6:$L$738)</f>
        <v>15497</v>
      </c>
      <c r="L310" s="91">
        <f>SUMIF('1. Estimation Equipe +VHL '!$I$6:$I$738,H310,'1. Estimation Equipe +VHL '!$AU$6:$AU$738)</f>
        <v>12985172.863363681</v>
      </c>
      <c r="M310" s="93"/>
      <c r="N310" s="93"/>
      <c r="O310" s="93">
        <v>0</v>
      </c>
      <c r="P310" s="93">
        <v>1381783</v>
      </c>
      <c r="Q310" s="93">
        <v>3272754</v>
      </c>
      <c r="R310" s="93">
        <v>691461.9</v>
      </c>
      <c r="S310" s="93">
        <v>0</v>
      </c>
      <c r="T310" s="94">
        <f t="shared" si="14"/>
        <v>10402739.963363681</v>
      </c>
      <c r="U310" s="110">
        <f>SUMIF('1. Estimation Equipe +VHL '!$I$6:$I$738,H310,'1. Estimation Equipe +VHL '!$AY$6:$AY$738)</f>
        <v>12985172.863363681</v>
      </c>
      <c r="V310" s="114">
        <f t="shared" si="15"/>
        <v>545459.00000000105</v>
      </c>
      <c r="W310" s="114"/>
      <c r="X310" s="111">
        <f t="shared" si="13"/>
        <v>13130034.963363679</v>
      </c>
    </row>
    <row r="311" spans="1:24" x14ac:dyDescent="0.25">
      <c r="A311" s="60" t="s">
        <v>2354</v>
      </c>
      <c r="B311" s="61" t="s">
        <v>726</v>
      </c>
      <c r="C311" s="62" t="s">
        <v>1244</v>
      </c>
      <c r="D311" s="63" t="s">
        <v>1245</v>
      </c>
      <c r="E311" s="64" t="s">
        <v>2355</v>
      </c>
      <c r="F311" s="65">
        <v>1</v>
      </c>
      <c r="G311" s="53" t="s">
        <v>726</v>
      </c>
      <c r="H311" s="54" t="s">
        <v>1244</v>
      </c>
      <c r="I311" s="55" t="s">
        <v>1245</v>
      </c>
      <c r="J311" s="91">
        <f>SUMIF('1. Estimation Equipe +VHL '!$I$6:$I$738,H311,'1. Estimation Equipe +VHL '!$AV$6:$AV$738)</f>
        <v>1</v>
      </c>
      <c r="K311" s="92">
        <f>SUMIF('1. Estimation Equipe +VHL '!$I$6:$I$738,H311,'1. Estimation Equipe +VHL '!$L$6:$L$738)</f>
        <v>1522</v>
      </c>
      <c r="L311" s="91">
        <f>SUMIF('1. Estimation Equipe +VHL '!$I$6:$I$738,H311,'1. Estimation Equipe +VHL '!$AU$6:$AU$738)</f>
        <v>1362918.1037933433</v>
      </c>
      <c r="M311" s="93"/>
      <c r="N311" s="93"/>
      <c r="O311" s="93">
        <v>0</v>
      </c>
      <c r="P311" s="93"/>
      <c r="Q311" s="93">
        <v>0</v>
      </c>
      <c r="R311" s="93">
        <v>325455</v>
      </c>
      <c r="S311" s="93">
        <v>0</v>
      </c>
      <c r="T311" s="94">
        <f t="shared" si="14"/>
        <v>1037463.1037933433</v>
      </c>
      <c r="U311" s="110">
        <f>SUMIF('1. Estimation Equipe +VHL '!$I$6:$I$738,H311,'1. Estimation Equipe +VHL '!$AY$6:$AY$738)</f>
        <v>1362918.1037933433</v>
      </c>
      <c r="V311" s="114">
        <f t="shared" si="15"/>
        <v>0</v>
      </c>
      <c r="W311" s="114"/>
      <c r="X311" s="111">
        <f t="shared" si="13"/>
        <v>1037463.1037933433</v>
      </c>
    </row>
    <row r="312" spans="1:24" x14ac:dyDescent="0.25">
      <c r="A312" s="60" t="s">
        <v>2354</v>
      </c>
      <c r="B312" s="61" t="s">
        <v>726</v>
      </c>
      <c r="C312" s="62" t="s">
        <v>1246</v>
      </c>
      <c r="D312" s="63" t="s">
        <v>1247</v>
      </c>
      <c r="E312" s="64" t="s">
        <v>2355</v>
      </c>
      <c r="F312" s="65">
        <v>1</v>
      </c>
      <c r="G312" s="53" t="s">
        <v>726</v>
      </c>
      <c r="H312" s="54" t="s">
        <v>1246</v>
      </c>
      <c r="I312" s="55" t="s">
        <v>1247</v>
      </c>
      <c r="J312" s="91">
        <f>SUMIF('1. Estimation Equipe +VHL '!$I$6:$I$738,H312,'1. Estimation Equipe +VHL '!$AV$6:$AV$738)</f>
        <v>1</v>
      </c>
      <c r="K312" s="92">
        <f>SUMIF('1. Estimation Equipe +VHL '!$I$6:$I$738,H312,'1. Estimation Equipe +VHL '!$L$6:$L$738)</f>
        <v>561</v>
      </c>
      <c r="L312" s="91">
        <f>SUMIF('1. Estimation Equipe +VHL '!$I$6:$I$738,H312,'1. Estimation Equipe +VHL '!$AU$6:$AU$738)</f>
        <v>885592.05817678547</v>
      </c>
      <c r="M312" s="93"/>
      <c r="N312" s="93"/>
      <c r="O312" s="93">
        <v>0</v>
      </c>
      <c r="P312" s="93"/>
      <c r="Q312" s="93">
        <v>0</v>
      </c>
      <c r="R312" s="93">
        <v>105224</v>
      </c>
      <c r="S312" s="93">
        <v>0</v>
      </c>
      <c r="T312" s="94">
        <f t="shared" si="14"/>
        <v>780368.05817678547</v>
      </c>
      <c r="U312" s="110">
        <f>SUMIF('1. Estimation Equipe +VHL '!$I$6:$I$738,H312,'1. Estimation Equipe +VHL '!$AY$6:$AY$738)</f>
        <v>885592.05817678547</v>
      </c>
      <c r="V312" s="114">
        <f t="shared" si="15"/>
        <v>0</v>
      </c>
      <c r="W312" s="114"/>
      <c r="X312" s="111">
        <f t="shared" si="13"/>
        <v>780368.05817678547</v>
      </c>
    </row>
    <row r="313" spans="1:24" x14ac:dyDescent="0.25">
      <c r="A313" s="60" t="s">
        <v>2354</v>
      </c>
      <c r="B313" s="61" t="s">
        <v>726</v>
      </c>
      <c r="C313" s="62" t="s">
        <v>1248</v>
      </c>
      <c r="D313" s="63" t="s">
        <v>1249</v>
      </c>
      <c r="E313" s="64" t="s">
        <v>2357</v>
      </c>
      <c r="F313" s="65">
        <v>1</v>
      </c>
      <c r="G313" s="53" t="s">
        <v>726</v>
      </c>
      <c r="H313" s="54" t="s">
        <v>1248</v>
      </c>
      <c r="I313" s="55" t="s">
        <v>1249</v>
      </c>
      <c r="J313" s="91">
        <f>SUMIF('1. Estimation Equipe +VHL '!$I$6:$I$738,H313,'1. Estimation Equipe +VHL '!$AV$6:$AV$738)</f>
        <v>0</v>
      </c>
      <c r="K313" s="92">
        <f>SUMIF('1. Estimation Equipe +VHL '!$I$6:$I$738,H313,'1. Estimation Equipe +VHL '!$L$6:$L$738)</f>
        <v>0</v>
      </c>
      <c r="L313" s="91">
        <f>SUMIF('1. Estimation Equipe +VHL '!$I$6:$I$738,H313,'1. Estimation Equipe +VHL '!$AU$6:$AU$738)</f>
        <v>0</v>
      </c>
      <c r="M313" s="93"/>
      <c r="N313" s="93"/>
      <c r="O313" s="93">
        <v>0</v>
      </c>
      <c r="P313" s="93"/>
      <c r="Q313" s="93">
        <v>0</v>
      </c>
      <c r="R313" s="93">
        <v>0</v>
      </c>
      <c r="S313" s="93">
        <v>0</v>
      </c>
      <c r="T313" s="94">
        <f t="shared" si="14"/>
        <v>0</v>
      </c>
      <c r="U313" s="110">
        <f>SUMIF('1. Estimation Equipe +VHL '!$I$6:$I$738,H313,'1. Estimation Equipe +VHL '!$AY$6:$AY$738)</f>
        <v>0</v>
      </c>
      <c r="V313" s="114">
        <f t="shared" si="15"/>
        <v>0</v>
      </c>
      <c r="W313" s="114"/>
      <c r="X313" s="111">
        <f t="shared" si="13"/>
        <v>0</v>
      </c>
    </row>
    <row r="314" spans="1:24" x14ac:dyDescent="0.25">
      <c r="A314" s="60" t="s">
        <v>2365</v>
      </c>
      <c r="B314" s="61" t="s">
        <v>898</v>
      </c>
      <c r="C314" s="62" t="s">
        <v>1250</v>
      </c>
      <c r="D314" s="63" t="s">
        <v>1251</v>
      </c>
      <c r="E314" s="64" t="s">
        <v>2355</v>
      </c>
      <c r="F314" s="65">
        <v>1</v>
      </c>
      <c r="G314" s="53" t="s">
        <v>898</v>
      </c>
      <c r="H314" s="54" t="s">
        <v>1250</v>
      </c>
      <c r="I314" s="55" t="s">
        <v>1251</v>
      </c>
      <c r="J314" s="91">
        <f>SUMIF('1. Estimation Equipe +VHL '!$I$6:$I$738,H314,'1. Estimation Equipe +VHL '!$AV$6:$AV$738)</f>
        <v>3</v>
      </c>
      <c r="K314" s="92">
        <f>SUMIF('1. Estimation Equipe +VHL '!$I$6:$I$738,H314,'1. Estimation Equipe +VHL '!$L$6:$L$738)</f>
        <v>2699</v>
      </c>
      <c r="L314" s="91">
        <f>SUMIF('1. Estimation Equipe +VHL '!$I$6:$I$738,H314,'1. Estimation Equipe +VHL '!$AU$6:$AU$738)</f>
        <v>3316848.081467153</v>
      </c>
      <c r="M314" s="93"/>
      <c r="N314" s="93"/>
      <c r="O314" s="93">
        <v>0</v>
      </c>
      <c r="P314" s="93"/>
      <c r="Q314" s="93">
        <v>0</v>
      </c>
      <c r="R314" s="93">
        <v>462367.51</v>
      </c>
      <c r="S314" s="93">
        <v>0</v>
      </c>
      <c r="T314" s="94">
        <f t="shared" si="14"/>
        <v>2854480.5714671528</v>
      </c>
      <c r="U314" s="110">
        <f>SUMIF('1. Estimation Equipe +VHL '!$I$6:$I$738,H314,'1. Estimation Equipe +VHL '!$AY$6:$AY$738)</f>
        <v>3316848.081467153</v>
      </c>
      <c r="V314" s="114">
        <f t="shared" si="15"/>
        <v>0</v>
      </c>
      <c r="W314" s="114"/>
      <c r="X314" s="111">
        <f t="shared" si="13"/>
        <v>2854480.5714671528</v>
      </c>
    </row>
    <row r="315" spans="1:24" x14ac:dyDescent="0.25">
      <c r="A315" s="60" t="s">
        <v>2365</v>
      </c>
      <c r="B315" s="61" t="s">
        <v>898</v>
      </c>
      <c r="C315" s="62" t="s">
        <v>1252</v>
      </c>
      <c r="D315" s="63" t="s">
        <v>1253</v>
      </c>
      <c r="E315" s="64" t="s">
        <v>2355</v>
      </c>
      <c r="F315" s="65">
        <v>1</v>
      </c>
      <c r="G315" s="53" t="s">
        <v>898</v>
      </c>
      <c r="H315" s="54" t="s">
        <v>1252</v>
      </c>
      <c r="I315" s="55" t="s">
        <v>1253</v>
      </c>
      <c r="J315" s="91">
        <f>SUMIF('1. Estimation Equipe +VHL '!$I$6:$I$738,H315,'1. Estimation Equipe +VHL '!$AV$6:$AV$738)</f>
        <v>1</v>
      </c>
      <c r="K315" s="92">
        <f>SUMIF('1. Estimation Equipe +VHL '!$I$6:$I$738,H315,'1. Estimation Equipe +VHL '!$L$6:$L$738)</f>
        <v>816</v>
      </c>
      <c r="L315" s="91">
        <f>SUMIF('1. Estimation Equipe +VHL '!$I$6:$I$738,H315,'1. Estimation Equipe +VHL '!$AU$6:$AU$738)</f>
        <v>1238841.1842047079</v>
      </c>
      <c r="M315" s="93"/>
      <c r="N315" s="93"/>
      <c r="O315" s="93">
        <v>0</v>
      </c>
      <c r="P315" s="93"/>
      <c r="Q315" s="93">
        <v>0</v>
      </c>
      <c r="R315" s="93">
        <v>41068.04</v>
      </c>
      <c r="S315" s="93">
        <v>200000</v>
      </c>
      <c r="T315" s="94">
        <f t="shared" si="14"/>
        <v>997773.14420470782</v>
      </c>
      <c r="U315" s="110">
        <f>SUMIF('1. Estimation Equipe +VHL '!$I$6:$I$738,H315,'1. Estimation Equipe +VHL '!$AY$6:$AY$738)</f>
        <v>1238841.1842047079</v>
      </c>
      <c r="V315" s="114">
        <f t="shared" si="15"/>
        <v>0</v>
      </c>
      <c r="W315" s="114"/>
      <c r="X315" s="111">
        <f t="shared" si="13"/>
        <v>997773.14420470782</v>
      </c>
    </row>
    <row r="316" spans="1:24" x14ac:dyDescent="0.25">
      <c r="A316" s="60" t="s">
        <v>2365</v>
      </c>
      <c r="B316" s="61" t="s">
        <v>592</v>
      </c>
      <c r="C316" s="62" t="s">
        <v>1254</v>
      </c>
      <c r="D316" s="63" t="s">
        <v>630</v>
      </c>
      <c r="E316" s="64" t="s">
        <v>2355</v>
      </c>
      <c r="F316" s="65">
        <v>1</v>
      </c>
      <c r="G316" s="53" t="s">
        <v>592</v>
      </c>
      <c r="H316" s="54" t="s">
        <v>1254</v>
      </c>
      <c r="I316" s="55" t="s">
        <v>630</v>
      </c>
      <c r="J316" s="91">
        <f>SUMIF('1. Estimation Equipe +VHL '!$I$6:$I$738,H316,'1. Estimation Equipe +VHL '!$AV$6:$AV$738)</f>
        <v>1</v>
      </c>
      <c r="K316" s="92">
        <f>SUMIF('1. Estimation Equipe +VHL '!$I$6:$I$738,H316,'1. Estimation Equipe +VHL '!$L$6:$L$738)</f>
        <v>1318</v>
      </c>
      <c r="L316" s="91">
        <f>SUMIF('1. Estimation Equipe +VHL '!$I$6:$I$738,H316,'1. Estimation Equipe +VHL '!$AU$6:$AU$738)</f>
        <v>1294343.025063744</v>
      </c>
      <c r="M316" s="93"/>
      <c r="N316" s="93"/>
      <c r="O316" s="93">
        <v>0</v>
      </c>
      <c r="P316" s="93"/>
      <c r="Q316" s="93">
        <v>0</v>
      </c>
      <c r="R316" s="93">
        <v>226427</v>
      </c>
      <c r="S316" s="93">
        <v>0</v>
      </c>
      <c r="T316" s="94">
        <f t="shared" si="14"/>
        <v>1067916.025063744</v>
      </c>
      <c r="U316" s="110">
        <f>SUMIF('1. Estimation Equipe +VHL '!$I$6:$I$738,H316,'1. Estimation Equipe +VHL '!$AY$6:$AY$738)</f>
        <v>1294343.025063744</v>
      </c>
      <c r="V316" s="114">
        <f t="shared" si="15"/>
        <v>0</v>
      </c>
      <c r="W316" s="114"/>
      <c r="X316" s="111">
        <f t="shared" si="13"/>
        <v>1067916.025063744</v>
      </c>
    </row>
    <row r="317" spans="1:24" x14ac:dyDescent="0.25">
      <c r="A317" s="60" t="s">
        <v>2365</v>
      </c>
      <c r="B317" s="61" t="s">
        <v>592</v>
      </c>
      <c r="C317" s="62" t="s">
        <v>1255</v>
      </c>
      <c r="D317" s="63" t="s">
        <v>1256</v>
      </c>
      <c r="E317" s="64" t="s">
        <v>2355</v>
      </c>
      <c r="F317" s="65">
        <v>1</v>
      </c>
      <c r="G317" s="53" t="s">
        <v>592</v>
      </c>
      <c r="H317" s="54" t="s">
        <v>1255</v>
      </c>
      <c r="I317" s="55" t="s">
        <v>1256</v>
      </c>
      <c r="J317" s="91">
        <f>SUMIF('1. Estimation Equipe +VHL '!$I$6:$I$738,H317,'1. Estimation Equipe +VHL '!$AV$6:$AV$738)</f>
        <v>1</v>
      </c>
      <c r="K317" s="92">
        <f>SUMIF('1. Estimation Equipe +VHL '!$I$6:$I$738,H317,'1. Estimation Equipe +VHL '!$L$6:$L$738)</f>
        <v>744</v>
      </c>
      <c r="L317" s="91">
        <f>SUMIF('1. Estimation Equipe +VHL '!$I$6:$I$738,H317,'1. Estimation Equipe +VHL '!$AU$6:$AU$738)</f>
        <v>1073077.4772209416</v>
      </c>
      <c r="M317" s="93"/>
      <c r="N317" s="93"/>
      <c r="O317" s="93">
        <v>0</v>
      </c>
      <c r="P317" s="93"/>
      <c r="Q317" s="93">
        <v>0</v>
      </c>
      <c r="R317" s="93">
        <v>113388</v>
      </c>
      <c r="S317" s="93">
        <v>0</v>
      </c>
      <c r="T317" s="94">
        <f t="shared" si="14"/>
        <v>959689.47722094157</v>
      </c>
      <c r="U317" s="110">
        <f>SUMIF('1. Estimation Equipe +VHL '!$I$6:$I$738,H317,'1. Estimation Equipe +VHL '!$AY$6:$AY$738)</f>
        <v>1073077.4772209416</v>
      </c>
      <c r="V317" s="114">
        <f t="shared" si="15"/>
        <v>0</v>
      </c>
      <c r="W317" s="114"/>
      <c r="X317" s="111">
        <f t="shared" si="13"/>
        <v>959689.47722094157</v>
      </c>
    </row>
    <row r="318" spans="1:24" x14ac:dyDescent="0.25">
      <c r="A318" s="60" t="s">
        <v>2365</v>
      </c>
      <c r="B318" s="61" t="s">
        <v>592</v>
      </c>
      <c r="C318" s="62" t="s">
        <v>1257</v>
      </c>
      <c r="D318" s="63" t="s">
        <v>1258</v>
      </c>
      <c r="E318" s="64" t="s">
        <v>2355</v>
      </c>
      <c r="F318" s="65">
        <v>1</v>
      </c>
      <c r="G318" s="53" t="s">
        <v>592</v>
      </c>
      <c r="H318" s="54" t="s">
        <v>1257</v>
      </c>
      <c r="I318" s="55" t="s">
        <v>1258</v>
      </c>
      <c r="J318" s="91">
        <f>SUMIF('1. Estimation Equipe +VHL '!$I$6:$I$738,H318,'1. Estimation Equipe +VHL '!$AV$6:$AV$738)</f>
        <v>1</v>
      </c>
      <c r="K318" s="92">
        <f>SUMIF('1. Estimation Equipe +VHL '!$I$6:$I$738,H318,'1. Estimation Equipe +VHL '!$L$6:$L$738)</f>
        <v>3578</v>
      </c>
      <c r="L318" s="91">
        <f>SUMIF('1. Estimation Equipe +VHL '!$I$6:$I$738,H318,'1. Estimation Equipe +VHL '!$AU$6:$AU$738)</f>
        <v>3060974.4881508104</v>
      </c>
      <c r="M318" s="93"/>
      <c r="N318" s="93"/>
      <c r="O318" s="93">
        <v>0</v>
      </c>
      <c r="P318" s="93">
        <v>1642277</v>
      </c>
      <c r="Q318" s="93">
        <v>2260629</v>
      </c>
      <c r="R318" s="93">
        <v>367980.96</v>
      </c>
      <c r="S318" s="93">
        <v>0</v>
      </c>
      <c r="T318" s="94">
        <f t="shared" si="14"/>
        <v>2074641.5281508109</v>
      </c>
      <c r="U318" s="110">
        <f>SUMIF('1. Estimation Equipe +VHL '!$I$6:$I$738,H318,'1. Estimation Equipe +VHL '!$AY$6:$AY$738)</f>
        <v>3060974.4881508104</v>
      </c>
      <c r="V318" s="114">
        <f t="shared" si="15"/>
        <v>376771.50000000076</v>
      </c>
      <c r="W318" s="114"/>
      <c r="X318" s="111">
        <f t="shared" si="13"/>
        <v>3958499.0281508099</v>
      </c>
    </row>
    <row r="319" spans="1:24" x14ac:dyDescent="0.25">
      <c r="A319" s="60" t="s">
        <v>2365</v>
      </c>
      <c r="B319" s="61" t="s">
        <v>592</v>
      </c>
      <c r="C319" s="62" t="s">
        <v>1259</v>
      </c>
      <c r="D319" s="63" t="s">
        <v>1260</v>
      </c>
      <c r="E319" s="64" t="s">
        <v>2355</v>
      </c>
      <c r="F319" s="65">
        <v>1</v>
      </c>
      <c r="G319" s="53" t="s">
        <v>592</v>
      </c>
      <c r="H319" s="54" t="s">
        <v>1259</v>
      </c>
      <c r="I319" s="55" t="s">
        <v>1260</v>
      </c>
      <c r="J319" s="91">
        <f>SUMIF('1. Estimation Equipe +VHL '!$I$6:$I$738,H319,'1. Estimation Equipe +VHL '!$AV$6:$AV$738)</f>
        <v>2</v>
      </c>
      <c r="K319" s="92">
        <f>SUMIF('1. Estimation Equipe +VHL '!$I$6:$I$738,H319,'1. Estimation Equipe +VHL '!$L$6:$L$738)</f>
        <v>677</v>
      </c>
      <c r="L319" s="91">
        <f>SUMIF('1. Estimation Equipe +VHL '!$I$6:$I$738,H319,'1. Estimation Equipe +VHL '!$AU$6:$AU$738)</f>
        <v>2234986.48028079</v>
      </c>
      <c r="M319" s="93"/>
      <c r="N319" s="93"/>
      <c r="O319" s="93">
        <v>0</v>
      </c>
      <c r="P319" s="93"/>
      <c r="Q319" s="93">
        <v>0</v>
      </c>
      <c r="R319" s="93">
        <v>17202</v>
      </c>
      <c r="S319" s="93">
        <v>0</v>
      </c>
      <c r="T319" s="94">
        <f t="shared" si="14"/>
        <v>2217784.48028079</v>
      </c>
      <c r="U319" s="110">
        <f>SUMIF('1. Estimation Equipe +VHL '!$I$6:$I$738,H319,'1. Estimation Equipe +VHL '!$AY$6:$AY$738)</f>
        <v>2234986.48028079</v>
      </c>
      <c r="V319" s="114">
        <f t="shared" si="15"/>
        <v>0</v>
      </c>
      <c r="W319" s="114"/>
      <c r="X319" s="111">
        <f t="shared" si="13"/>
        <v>2217784.48028079</v>
      </c>
    </row>
    <row r="320" spans="1:24" x14ac:dyDescent="0.25">
      <c r="A320" s="60" t="s">
        <v>2365</v>
      </c>
      <c r="B320" s="61" t="s">
        <v>592</v>
      </c>
      <c r="C320" s="62" t="s">
        <v>1261</v>
      </c>
      <c r="D320" s="63" t="s">
        <v>632</v>
      </c>
      <c r="E320" s="64" t="s">
        <v>2355</v>
      </c>
      <c r="F320" s="65">
        <v>1</v>
      </c>
      <c r="G320" s="53" t="s">
        <v>592</v>
      </c>
      <c r="H320" s="54" t="s">
        <v>1261</v>
      </c>
      <c r="I320" s="55" t="s">
        <v>632</v>
      </c>
      <c r="J320" s="91">
        <f>SUMIF('1. Estimation Equipe +VHL '!$I$6:$I$738,H320,'1. Estimation Equipe +VHL '!$AV$6:$AV$738)</f>
        <v>1</v>
      </c>
      <c r="K320" s="92">
        <f>SUMIF('1. Estimation Equipe +VHL '!$I$6:$I$738,H320,'1. Estimation Equipe +VHL '!$L$6:$L$738)</f>
        <v>659</v>
      </c>
      <c r="L320" s="91">
        <f>SUMIF('1. Estimation Equipe +VHL '!$I$6:$I$738,H320,'1. Estimation Equipe +VHL '!$AU$6:$AU$738)</f>
        <v>1029726.495194372</v>
      </c>
      <c r="M320" s="93"/>
      <c r="N320" s="93"/>
      <c r="O320" s="93">
        <v>0</v>
      </c>
      <c r="P320" s="93"/>
      <c r="Q320" s="93">
        <v>0</v>
      </c>
      <c r="R320" s="93">
        <v>36399</v>
      </c>
      <c r="S320" s="93">
        <v>0</v>
      </c>
      <c r="T320" s="94">
        <f t="shared" si="14"/>
        <v>993327.49519437202</v>
      </c>
      <c r="U320" s="110">
        <f>SUMIF('1. Estimation Equipe +VHL '!$I$6:$I$738,H320,'1. Estimation Equipe +VHL '!$AY$6:$AY$738)</f>
        <v>1029726.495194372</v>
      </c>
      <c r="V320" s="114">
        <f t="shared" si="15"/>
        <v>0</v>
      </c>
      <c r="W320" s="114"/>
      <c r="X320" s="111">
        <f t="shared" si="13"/>
        <v>993327.49519437202</v>
      </c>
    </row>
    <row r="321" spans="1:24" x14ac:dyDescent="0.25">
      <c r="A321" s="60" t="s">
        <v>2365</v>
      </c>
      <c r="B321" s="61" t="s">
        <v>592</v>
      </c>
      <c r="C321" s="62" t="s">
        <v>1262</v>
      </c>
      <c r="D321" s="63" t="s">
        <v>631</v>
      </c>
      <c r="E321" s="64" t="s">
        <v>2357</v>
      </c>
      <c r="F321" s="65">
        <v>1</v>
      </c>
      <c r="G321" s="53" t="s">
        <v>592</v>
      </c>
      <c r="H321" s="54" t="s">
        <v>1262</v>
      </c>
      <c r="I321" s="55" t="s">
        <v>631</v>
      </c>
      <c r="J321" s="91">
        <f>SUMIF('1. Estimation Equipe +VHL '!$I$6:$I$738,H321,'1. Estimation Equipe +VHL '!$AV$6:$AV$738)</f>
        <v>1</v>
      </c>
      <c r="K321" s="92">
        <f>SUMIF('1. Estimation Equipe +VHL '!$I$6:$I$738,H321,'1. Estimation Equipe +VHL '!$L$6:$L$738)</f>
        <v>602</v>
      </c>
      <c r="L321" s="91">
        <f>SUMIF('1. Estimation Equipe +VHL '!$I$6:$I$738,H321,'1. Estimation Equipe +VHL '!$AU$6:$AU$738)</f>
        <v>975388.86297954479</v>
      </c>
      <c r="M321" s="93"/>
      <c r="N321" s="93"/>
      <c r="O321" s="93">
        <v>0</v>
      </c>
      <c r="P321" s="93"/>
      <c r="Q321" s="93">
        <v>0</v>
      </c>
      <c r="R321" s="93">
        <v>61776.36</v>
      </c>
      <c r="S321" s="93">
        <v>0</v>
      </c>
      <c r="T321" s="94">
        <f t="shared" si="14"/>
        <v>913612.50297954481</v>
      </c>
      <c r="U321" s="110">
        <f>SUMIF('1. Estimation Equipe +VHL '!$I$6:$I$738,H321,'1. Estimation Equipe +VHL '!$AY$6:$AY$738)</f>
        <v>975388.86297954479</v>
      </c>
      <c r="V321" s="114">
        <f t="shared" si="15"/>
        <v>0</v>
      </c>
      <c r="W321" s="114"/>
      <c r="X321" s="111">
        <f t="shared" si="13"/>
        <v>913612.50297954481</v>
      </c>
    </row>
    <row r="322" spans="1:24" x14ac:dyDescent="0.25">
      <c r="A322" s="60" t="s">
        <v>2366</v>
      </c>
      <c r="B322" s="61" t="s">
        <v>595</v>
      </c>
      <c r="C322" s="62" t="s">
        <v>1263</v>
      </c>
      <c r="D322" s="63" t="s">
        <v>704</v>
      </c>
      <c r="E322" s="64" t="s">
        <v>2355</v>
      </c>
      <c r="F322" s="65">
        <v>1</v>
      </c>
      <c r="G322" s="53" t="s">
        <v>595</v>
      </c>
      <c r="H322" s="54" t="s">
        <v>1263</v>
      </c>
      <c r="I322" s="55" t="s">
        <v>704</v>
      </c>
      <c r="J322" s="91">
        <f>SUMIF('1. Estimation Equipe +VHL '!$I$6:$I$738,H322,'1. Estimation Equipe +VHL '!$AV$6:$AV$738)</f>
        <v>1</v>
      </c>
      <c r="K322" s="92">
        <f>SUMIF('1. Estimation Equipe +VHL '!$I$6:$I$738,H322,'1. Estimation Equipe +VHL '!$L$6:$L$738)</f>
        <v>3147</v>
      </c>
      <c r="L322" s="91">
        <f>SUMIF('1. Estimation Equipe +VHL '!$I$6:$I$738,H322,'1. Estimation Equipe +VHL '!$AU$6:$AU$738)</f>
        <v>2601593.2982824137</v>
      </c>
      <c r="M322" s="93"/>
      <c r="N322" s="93"/>
      <c r="O322" s="93">
        <v>0</v>
      </c>
      <c r="P322" s="93"/>
      <c r="Q322" s="93">
        <v>0</v>
      </c>
      <c r="R322" s="93">
        <v>278711.30000000005</v>
      </c>
      <c r="S322" s="93">
        <v>0</v>
      </c>
      <c r="T322" s="94">
        <f t="shared" si="14"/>
        <v>2322881.9982824139</v>
      </c>
      <c r="U322" s="110">
        <f>SUMIF('1. Estimation Equipe +VHL '!$I$6:$I$738,H322,'1. Estimation Equipe +VHL '!$AY$6:$AY$738)</f>
        <v>2601593.2982824137</v>
      </c>
      <c r="V322" s="114">
        <f t="shared" si="15"/>
        <v>0</v>
      </c>
      <c r="W322" s="114"/>
      <c r="X322" s="111">
        <f t="shared" si="13"/>
        <v>2322881.9982824139</v>
      </c>
    </row>
    <row r="323" spans="1:24" x14ac:dyDescent="0.25">
      <c r="A323" s="60" t="s">
        <v>2366</v>
      </c>
      <c r="B323" s="61" t="s">
        <v>595</v>
      </c>
      <c r="C323" s="62" t="s">
        <v>1264</v>
      </c>
      <c r="D323" s="63" t="s">
        <v>705</v>
      </c>
      <c r="E323" s="64" t="s">
        <v>2355</v>
      </c>
      <c r="F323" s="65">
        <v>1</v>
      </c>
      <c r="G323" s="53" t="s">
        <v>595</v>
      </c>
      <c r="H323" s="54" t="s">
        <v>1264</v>
      </c>
      <c r="I323" s="55" t="s">
        <v>705</v>
      </c>
      <c r="J323" s="91">
        <f>SUMIF('1. Estimation Equipe +VHL '!$I$6:$I$738,H323,'1. Estimation Equipe +VHL '!$AV$6:$AV$738)</f>
        <v>0</v>
      </c>
      <c r="K323" s="92">
        <f>SUMIF('1. Estimation Equipe +VHL '!$I$6:$I$738,H323,'1. Estimation Equipe +VHL '!$L$6:$L$738)</f>
        <v>0</v>
      </c>
      <c r="L323" s="91">
        <f>SUMIF('1. Estimation Equipe +VHL '!$I$6:$I$738,H323,'1. Estimation Equipe +VHL '!$AU$6:$AU$738)</f>
        <v>0</v>
      </c>
      <c r="M323" s="93"/>
      <c r="N323" s="93"/>
      <c r="O323" s="93">
        <v>0</v>
      </c>
      <c r="P323" s="93"/>
      <c r="Q323" s="93">
        <v>0</v>
      </c>
      <c r="R323" s="93">
        <v>0</v>
      </c>
      <c r="S323" s="93">
        <v>0</v>
      </c>
      <c r="T323" s="94">
        <f t="shared" si="14"/>
        <v>0</v>
      </c>
      <c r="U323" s="110">
        <f>SUMIF('1. Estimation Equipe +VHL '!$I$6:$I$738,H323,'1. Estimation Equipe +VHL '!$AY$6:$AY$738)</f>
        <v>0</v>
      </c>
      <c r="V323" s="114">
        <f t="shared" si="15"/>
        <v>0</v>
      </c>
      <c r="W323" s="114"/>
      <c r="X323" s="111">
        <f t="shared" si="13"/>
        <v>0</v>
      </c>
    </row>
    <row r="324" spans="1:24" x14ac:dyDescent="0.25">
      <c r="A324" s="60" t="s">
        <v>2366</v>
      </c>
      <c r="B324" s="61" t="s">
        <v>595</v>
      </c>
      <c r="C324" s="62" t="s">
        <v>1265</v>
      </c>
      <c r="D324" s="63" t="s">
        <v>1266</v>
      </c>
      <c r="E324" s="64" t="s">
        <v>2355</v>
      </c>
      <c r="F324" s="65">
        <v>1</v>
      </c>
      <c r="G324" s="53" t="s">
        <v>595</v>
      </c>
      <c r="H324" s="54" t="s">
        <v>1265</v>
      </c>
      <c r="I324" s="55" t="s">
        <v>1266</v>
      </c>
      <c r="J324" s="91">
        <f>SUMIF('1. Estimation Equipe +VHL '!$I$6:$I$738,H324,'1. Estimation Equipe +VHL '!$AV$6:$AV$738)</f>
        <v>0</v>
      </c>
      <c r="K324" s="92">
        <f>SUMIF('1. Estimation Equipe +VHL '!$I$6:$I$738,H324,'1. Estimation Equipe +VHL '!$L$6:$L$738)</f>
        <v>0</v>
      </c>
      <c r="L324" s="91">
        <f>SUMIF('1. Estimation Equipe +VHL '!$I$6:$I$738,H324,'1. Estimation Equipe +VHL '!$AU$6:$AU$738)</f>
        <v>0</v>
      </c>
      <c r="M324" s="93"/>
      <c r="N324" s="93"/>
      <c r="O324" s="93">
        <v>0</v>
      </c>
      <c r="P324" s="93"/>
      <c r="Q324" s="93">
        <v>0</v>
      </c>
      <c r="R324" s="93">
        <v>0</v>
      </c>
      <c r="S324" s="93">
        <v>0</v>
      </c>
      <c r="T324" s="94">
        <f t="shared" si="14"/>
        <v>0</v>
      </c>
      <c r="U324" s="110">
        <f>SUMIF('1. Estimation Equipe +VHL '!$I$6:$I$738,H324,'1. Estimation Equipe +VHL '!$AY$6:$AY$738)</f>
        <v>0</v>
      </c>
      <c r="V324" s="114">
        <f t="shared" si="15"/>
        <v>0</v>
      </c>
      <c r="W324" s="114"/>
      <c r="X324" s="111">
        <f t="shared" si="13"/>
        <v>0</v>
      </c>
    </row>
    <row r="325" spans="1:24" x14ac:dyDescent="0.25">
      <c r="A325" s="60" t="s">
        <v>2366</v>
      </c>
      <c r="B325" s="61" t="s">
        <v>595</v>
      </c>
      <c r="C325" s="62" t="s">
        <v>1267</v>
      </c>
      <c r="D325" s="63" t="s">
        <v>706</v>
      </c>
      <c r="E325" s="64" t="s">
        <v>2355</v>
      </c>
      <c r="F325" s="65">
        <v>1</v>
      </c>
      <c r="G325" s="53" t="s">
        <v>595</v>
      </c>
      <c r="H325" s="54" t="s">
        <v>1267</v>
      </c>
      <c r="I325" s="55" t="s">
        <v>706</v>
      </c>
      <c r="J325" s="91">
        <f>SUMIF('1. Estimation Equipe +VHL '!$I$6:$I$738,H325,'1. Estimation Equipe +VHL '!$AV$6:$AV$738)</f>
        <v>0</v>
      </c>
      <c r="K325" s="92">
        <f>SUMIF('1. Estimation Equipe +VHL '!$I$6:$I$738,H325,'1. Estimation Equipe +VHL '!$L$6:$L$738)</f>
        <v>0</v>
      </c>
      <c r="L325" s="91">
        <f>SUMIF('1. Estimation Equipe +VHL '!$I$6:$I$738,H325,'1. Estimation Equipe +VHL '!$AU$6:$AU$738)</f>
        <v>0</v>
      </c>
      <c r="M325" s="93"/>
      <c r="N325" s="93"/>
      <c r="O325" s="93">
        <v>0</v>
      </c>
      <c r="P325" s="93"/>
      <c r="Q325" s="93">
        <v>0</v>
      </c>
      <c r="R325" s="93">
        <v>0</v>
      </c>
      <c r="S325" s="93">
        <v>0</v>
      </c>
      <c r="T325" s="94">
        <f t="shared" si="14"/>
        <v>0</v>
      </c>
      <c r="U325" s="110">
        <f>SUMIF('1. Estimation Equipe +VHL '!$I$6:$I$738,H325,'1. Estimation Equipe +VHL '!$AY$6:$AY$738)</f>
        <v>0</v>
      </c>
      <c r="V325" s="114">
        <f t="shared" si="15"/>
        <v>0</v>
      </c>
      <c r="W325" s="114"/>
      <c r="X325" s="111">
        <f t="shared" si="13"/>
        <v>0</v>
      </c>
    </row>
    <row r="326" spans="1:24" x14ac:dyDescent="0.25">
      <c r="A326" s="60" t="s">
        <v>2366</v>
      </c>
      <c r="B326" s="61" t="s">
        <v>595</v>
      </c>
      <c r="C326" s="62" t="s">
        <v>1268</v>
      </c>
      <c r="D326" s="63" t="s">
        <v>707</v>
      </c>
      <c r="E326" s="64" t="s">
        <v>2355</v>
      </c>
      <c r="F326" s="65">
        <v>1</v>
      </c>
      <c r="G326" s="53" t="s">
        <v>595</v>
      </c>
      <c r="H326" s="54" t="s">
        <v>1268</v>
      </c>
      <c r="I326" s="55" t="s">
        <v>707</v>
      </c>
      <c r="J326" s="91">
        <f>SUMIF('1. Estimation Equipe +VHL '!$I$6:$I$738,H326,'1. Estimation Equipe +VHL '!$AV$6:$AV$738)</f>
        <v>1</v>
      </c>
      <c r="K326" s="92">
        <f>SUMIF('1. Estimation Equipe +VHL '!$I$6:$I$738,H326,'1. Estimation Equipe +VHL '!$L$6:$L$738)</f>
        <v>624</v>
      </c>
      <c r="L326" s="91">
        <f>SUMIF('1. Estimation Equipe +VHL '!$I$6:$I$738,H326,'1. Estimation Equipe +VHL '!$AU$6:$AU$738)</f>
        <v>999868.33035990223</v>
      </c>
      <c r="M326" s="93"/>
      <c r="N326" s="93"/>
      <c r="O326" s="93">
        <v>0</v>
      </c>
      <c r="P326" s="93"/>
      <c r="Q326" s="93">
        <v>0</v>
      </c>
      <c r="R326" s="93">
        <v>106936</v>
      </c>
      <c r="S326" s="93">
        <v>0</v>
      </c>
      <c r="T326" s="94">
        <f t="shared" si="14"/>
        <v>892932.33035990223</v>
      </c>
      <c r="U326" s="110">
        <f>SUMIF('1. Estimation Equipe +VHL '!$I$6:$I$738,H326,'1. Estimation Equipe +VHL '!$AY$6:$AY$738)</f>
        <v>999868.33035990223</v>
      </c>
      <c r="V326" s="114">
        <f t="shared" si="15"/>
        <v>0</v>
      </c>
      <c r="W326" s="114"/>
      <c r="X326" s="111">
        <f t="shared" ref="X326:X389" si="16">+U326+M326+O326+P326-V326-R326-S326+W326</f>
        <v>892932.33035990223</v>
      </c>
    </row>
    <row r="327" spans="1:24" x14ac:dyDescent="0.25">
      <c r="A327" s="60" t="s">
        <v>2354</v>
      </c>
      <c r="B327" s="61" t="s">
        <v>726</v>
      </c>
      <c r="C327" s="62" t="s">
        <v>1269</v>
      </c>
      <c r="D327" s="63" t="s">
        <v>1270</v>
      </c>
      <c r="E327" s="64" t="s">
        <v>2355</v>
      </c>
      <c r="F327" s="65">
        <v>1</v>
      </c>
      <c r="G327" s="53" t="s">
        <v>726</v>
      </c>
      <c r="H327" s="54" t="s">
        <v>1269</v>
      </c>
      <c r="I327" s="55" t="s">
        <v>1270</v>
      </c>
      <c r="J327" s="91">
        <f>SUMIF('1. Estimation Equipe +VHL '!$I$6:$I$738,H327,'1. Estimation Equipe +VHL '!$AV$6:$AV$738)</f>
        <v>1</v>
      </c>
      <c r="K327" s="92">
        <f>SUMIF('1. Estimation Equipe +VHL '!$I$6:$I$738,H327,'1. Estimation Equipe +VHL '!$L$6:$L$738)</f>
        <v>2979</v>
      </c>
      <c r="L327" s="91">
        <f>SUMIF('1. Estimation Equipe +VHL '!$I$6:$I$738,H327,'1. Estimation Equipe +VHL '!$AU$6:$AU$738)</f>
        <v>2585285.7116744588</v>
      </c>
      <c r="M327" s="93"/>
      <c r="N327" s="93"/>
      <c r="O327" s="93">
        <v>0</v>
      </c>
      <c r="P327" s="93"/>
      <c r="Q327" s="93">
        <v>0</v>
      </c>
      <c r="R327" s="93">
        <v>416373.36</v>
      </c>
      <c r="S327" s="93">
        <v>0</v>
      </c>
      <c r="T327" s="94">
        <f t="shared" ref="T327:T390" si="17">+L327+M327+O327+P327-Q327-R327-S327</f>
        <v>2168912.3516744589</v>
      </c>
      <c r="U327" s="110">
        <f>SUMIF('1. Estimation Equipe +VHL '!$I$6:$I$738,H327,'1. Estimation Equipe +VHL '!$AY$6:$AY$738)</f>
        <v>2585285.7116744588</v>
      </c>
      <c r="V327" s="114">
        <f t="shared" ref="V327:V390" si="18">0.166666666666667*Q327</f>
        <v>0</v>
      </c>
      <c r="W327" s="114"/>
      <c r="X327" s="111">
        <f t="shared" si="16"/>
        <v>2168912.3516744589</v>
      </c>
    </row>
    <row r="328" spans="1:24" x14ac:dyDescent="0.25">
      <c r="A328" s="60" t="s">
        <v>2354</v>
      </c>
      <c r="B328" s="61" t="s">
        <v>726</v>
      </c>
      <c r="C328" s="62" t="s">
        <v>1271</v>
      </c>
      <c r="D328" s="63" t="s">
        <v>1272</v>
      </c>
      <c r="E328" s="64" t="s">
        <v>2355</v>
      </c>
      <c r="F328" s="65">
        <v>1</v>
      </c>
      <c r="G328" s="53" t="s">
        <v>726</v>
      </c>
      <c r="H328" s="54" t="s">
        <v>1271</v>
      </c>
      <c r="I328" s="55" t="s">
        <v>1272</v>
      </c>
      <c r="J328" s="91">
        <f>SUMIF('1. Estimation Equipe +VHL '!$I$6:$I$738,H328,'1. Estimation Equipe +VHL '!$AV$6:$AV$738)</f>
        <v>3</v>
      </c>
      <c r="K328" s="92">
        <f>SUMIF('1. Estimation Equipe +VHL '!$I$6:$I$738,H328,'1. Estimation Equipe +VHL '!$L$6:$L$738)</f>
        <v>1377</v>
      </c>
      <c r="L328" s="91">
        <f>SUMIF('1. Estimation Equipe +VHL '!$I$6:$I$738,H328,'1. Estimation Equipe +VHL '!$AU$6:$AU$738)</f>
        <v>2118824.8893433982</v>
      </c>
      <c r="M328" s="93"/>
      <c r="N328" s="93"/>
      <c r="O328" s="93">
        <v>0</v>
      </c>
      <c r="P328" s="93"/>
      <c r="Q328" s="93">
        <v>0</v>
      </c>
      <c r="R328" s="93">
        <v>383931.17</v>
      </c>
      <c r="S328" s="93">
        <v>0</v>
      </c>
      <c r="T328" s="94">
        <f t="shared" si="17"/>
        <v>1734893.7193433982</v>
      </c>
      <c r="U328" s="110">
        <f>SUMIF('1. Estimation Equipe +VHL '!$I$6:$I$738,H328,'1. Estimation Equipe +VHL '!$AY$6:$AY$738)</f>
        <v>2118824.8893433982</v>
      </c>
      <c r="V328" s="114">
        <f t="shared" si="18"/>
        <v>0</v>
      </c>
      <c r="W328" s="114"/>
      <c r="X328" s="111">
        <f t="shared" si="16"/>
        <v>1734893.7193433982</v>
      </c>
    </row>
    <row r="329" spans="1:24" x14ac:dyDescent="0.25">
      <c r="A329" s="60" t="s">
        <v>2354</v>
      </c>
      <c r="B329" s="61" t="s">
        <v>726</v>
      </c>
      <c r="C329" s="62" t="s">
        <v>1273</v>
      </c>
      <c r="D329" s="63" t="s">
        <v>1274</v>
      </c>
      <c r="E329" s="64" t="s">
        <v>2355</v>
      </c>
      <c r="F329" s="65">
        <v>1</v>
      </c>
      <c r="G329" s="53" t="s">
        <v>726</v>
      </c>
      <c r="H329" s="54" t="s">
        <v>1273</v>
      </c>
      <c r="I329" s="55" t="s">
        <v>1274</v>
      </c>
      <c r="J329" s="91">
        <f>SUMIF('1. Estimation Equipe +VHL '!$I$6:$I$738,H329,'1. Estimation Equipe +VHL '!$AV$6:$AV$738)</f>
        <v>2</v>
      </c>
      <c r="K329" s="92">
        <f>SUMIF('1. Estimation Equipe +VHL '!$I$6:$I$738,H329,'1. Estimation Equipe +VHL '!$L$6:$L$738)</f>
        <v>894</v>
      </c>
      <c r="L329" s="91">
        <f>SUMIF('1. Estimation Equipe +VHL '!$I$6:$I$738,H329,'1. Estimation Equipe +VHL '!$AU$6:$AU$738)</f>
        <v>1636865.1568692639</v>
      </c>
      <c r="M329" s="93"/>
      <c r="N329" s="93"/>
      <c r="O329" s="93">
        <v>0</v>
      </c>
      <c r="P329" s="93"/>
      <c r="Q329" s="93">
        <v>0</v>
      </c>
      <c r="R329" s="93">
        <v>358745.65</v>
      </c>
      <c r="S329" s="93">
        <v>0</v>
      </c>
      <c r="T329" s="94">
        <f t="shared" si="17"/>
        <v>1278119.5068692639</v>
      </c>
      <c r="U329" s="110">
        <f>SUMIF('1. Estimation Equipe +VHL '!$I$6:$I$738,H329,'1. Estimation Equipe +VHL '!$AY$6:$AY$738)</f>
        <v>1636865.1568692639</v>
      </c>
      <c r="V329" s="114">
        <f t="shared" si="18"/>
        <v>0</v>
      </c>
      <c r="W329" s="114"/>
      <c r="X329" s="111">
        <f t="shared" si="16"/>
        <v>1278119.5068692639</v>
      </c>
    </row>
    <row r="330" spans="1:24" x14ac:dyDescent="0.25">
      <c r="A330" s="60" t="s">
        <v>2354</v>
      </c>
      <c r="B330" s="61" t="s">
        <v>726</v>
      </c>
      <c r="C330" s="62" t="s">
        <v>1275</v>
      </c>
      <c r="D330" s="63" t="s">
        <v>1276</v>
      </c>
      <c r="E330" s="64" t="s">
        <v>2355</v>
      </c>
      <c r="F330" s="65">
        <v>1</v>
      </c>
      <c r="G330" s="53" t="s">
        <v>726</v>
      </c>
      <c r="H330" s="54" t="s">
        <v>1275</v>
      </c>
      <c r="I330" s="55" t="s">
        <v>1276</v>
      </c>
      <c r="J330" s="91">
        <f>SUMIF('1. Estimation Equipe +VHL '!$I$6:$I$738,H330,'1. Estimation Equipe +VHL '!$AV$6:$AV$738)</f>
        <v>1</v>
      </c>
      <c r="K330" s="92">
        <f>SUMIF('1. Estimation Equipe +VHL '!$I$6:$I$738,H330,'1. Estimation Equipe +VHL '!$L$6:$L$738)</f>
        <v>1126</v>
      </c>
      <c r="L330" s="91">
        <f>SUMIF('1. Estimation Equipe +VHL '!$I$6:$I$738,H330,'1. Estimation Equipe +VHL '!$AU$6:$AU$738)</f>
        <v>1181008.9677897727</v>
      </c>
      <c r="M330" s="93"/>
      <c r="N330" s="93"/>
      <c r="O330" s="93">
        <v>0</v>
      </c>
      <c r="P330" s="93"/>
      <c r="Q330" s="93">
        <v>0</v>
      </c>
      <c r="R330" s="93">
        <v>0</v>
      </c>
      <c r="S330" s="93">
        <v>0</v>
      </c>
      <c r="T330" s="94">
        <f t="shared" si="17"/>
        <v>1181008.9677897727</v>
      </c>
      <c r="U330" s="110">
        <f>SUMIF('1. Estimation Equipe +VHL '!$I$6:$I$738,H330,'1. Estimation Equipe +VHL '!$AY$6:$AY$738)</f>
        <v>1181008.9677897727</v>
      </c>
      <c r="V330" s="114">
        <f t="shared" si="18"/>
        <v>0</v>
      </c>
      <c r="W330" s="114"/>
      <c r="X330" s="111">
        <f t="shared" si="16"/>
        <v>1181008.9677897727</v>
      </c>
    </row>
    <row r="331" spans="1:24" x14ac:dyDescent="0.25">
      <c r="A331" s="60" t="s">
        <v>2354</v>
      </c>
      <c r="B331" s="61" t="s">
        <v>726</v>
      </c>
      <c r="C331" s="62" t="s">
        <v>1277</v>
      </c>
      <c r="D331" s="63" t="s">
        <v>1278</v>
      </c>
      <c r="E331" s="64" t="s">
        <v>2355</v>
      </c>
      <c r="F331" s="65">
        <v>1</v>
      </c>
      <c r="G331" s="53" t="s">
        <v>726</v>
      </c>
      <c r="H331" s="54" t="s">
        <v>1277</v>
      </c>
      <c r="I331" s="55" t="s">
        <v>1278</v>
      </c>
      <c r="J331" s="91">
        <f>SUMIF('1. Estimation Equipe +VHL '!$I$6:$I$738,H331,'1. Estimation Equipe +VHL '!$AV$6:$AV$738)</f>
        <v>1</v>
      </c>
      <c r="K331" s="92">
        <f>SUMIF('1. Estimation Equipe +VHL '!$I$6:$I$738,H331,'1. Estimation Equipe +VHL '!$L$6:$L$738)</f>
        <v>176</v>
      </c>
      <c r="L331" s="91">
        <f>SUMIF('1. Estimation Equipe +VHL '!$I$6:$I$738,H331,'1. Estimation Equipe +VHL '!$AU$6:$AU$738)</f>
        <v>917137.47397976182</v>
      </c>
      <c r="M331" s="93"/>
      <c r="N331" s="93"/>
      <c r="O331" s="93">
        <v>0</v>
      </c>
      <c r="P331" s="93"/>
      <c r="Q331" s="93">
        <v>0</v>
      </c>
      <c r="R331" s="93">
        <v>158357.84999999998</v>
      </c>
      <c r="S331" s="93">
        <v>150000</v>
      </c>
      <c r="T331" s="94">
        <f t="shared" si="17"/>
        <v>608779.62397976185</v>
      </c>
      <c r="U331" s="110">
        <f>SUMIF('1. Estimation Equipe +VHL '!$I$6:$I$738,H331,'1. Estimation Equipe +VHL '!$AY$6:$AY$738)</f>
        <v>917137.47397976182</v>
      </c>
      <c r="V331" s="114">
        <f t="shared" si="18"/>
        <v>0</v>
      </c>
      <c r="W331" s="114"/>
      <c r="X331" s="111">
        <f t="shared" si="16"/>
        <v>608779.62397976185</v>
      </c>
    </row>
    <row r="332" spans="1:24" x14ac:dyDescent="0.25">
      <c r="A332" s="60" t="s">
        <v>2354</v>
      </c>
      <c r="B332" s="61" t="s">
        <v>726</v>
      </c>
      <c r="C332" s="62" t="s">
        <v>1279</v>
      </c>
      <c r="D332" s="63" t="s">
        <v>1280</v>
      </c>
      <c r="E332" s="64" t="s">
        <v>2355</v>
      </c>
      <c r="F332" s="65">
        <v>1</v>
      </c>
      <c r="G332" s="53" t="s">
        <v>726</v>
      </c>
      <c r="H332" s="54" t="s">
        <v>1279</v>
      </c>
      <c r="I332" s="55" t="s">
        <v>1280</v>
      </c>
      <c r="J332" s="91">
        <f>SUMIF('1. Estimation Equipe +VHL '!$I$6:$I$738,H332,'1. Estimation Equipe +VHL '!$AV$6:$AV$738)</f>
        <v>2</v>
      </c>
      <c r="K332" s="92">
        <f>SUMIF('1. Estimation Equipe +VHL '!$I$6:$I$738,H332,'1. Estimation Equipe +VHL '!$L$6:$L$738)</f>
        <v>1560</v>
      </c>
      <c r="L332" s="91">
        <f>SUMIF('1. Estimation Equipe +VHL '!$I$6:$I$738,H332,'1. Estimation Equipe +VHL '!$AU$6:$AU$738)</f>
        <v>1490740.6599679107</v>
      </c>
      <c r="M332" s="93"/>
      <c r="N332" s="93"/>
      <c r="O332" s="93">
        <v>0</v>
      </c>
      <c r="P332" s="93"/>
      <c r="Q332" s="93">
        <v>0</v>
      </c>
      <c r="R332" s="93">
        <v>154272.1</v>
      </c>
      <c r="S332" s="93">
        <v>0</v>
      </c>
      <c r="T332" s="94">
        <f t="shared" si="17"/>
        <v>1336468.5599679106</v>
      </c>
      <c r="U332" s="110">
        <f>SUMIF('1. Estimation Equipe +VHL '!$I$6:$I$738,H332,'1. Estimation Equipe +VHL '!$AY$6:$AY$738)</f>
        <v>1490740.6599679107</v>
      </c>
      <c r="V332" s="114">
        <f t="shared" si="18"/>
        <v>0</v>
      </c>
      <c r="W332" s="114"/>
      <c r="X332" s="111">
        <f t="shared" si="16"/>
        <v>1336468.5599679106</v>
      </c>
    </row>
    <row r="333" spans="1:24" x14ac:dyDescent="0.25">
      <c r="A333" s="60" t="s">
        <v>2354</v>
      </c>
      <c r="B333" s="61" t="s">
        <v>726</v>
      </c>
      <c r="C333" s="62" t="s">
        <v>1281</v>
      </c>
      <c r="D333" s="63" t="s">
        <v>1282</v>
      </c>
      <c r="E333" s="64" t="s">
        <v>2355</v>
      </c>
      <c r="F333" s="65">
        <v>1</v>
      </c>
      <c r="G333" s="53" t="s">
        <v>726</v>
      </c>
      <c r="H333" s="54" t="s">
        <v>1281</v>
      </c>
      <c r="I333" s="55" t="s">
        <v>1282</v>
      </c>
      <c r="J333" s="91">
        <f>SUMIF('1. Estimation Equipe +VHL '!$I$6:$I$738,H333,'1. Estimation Equipe +VHL '!$AV$6:$AV$738)</f>
        <v>2</v>
      </c>
      <c r="K333" s="92">
        <f>SUMIF('1. Estimation Equipe +VHL '!$I$6:$I$738,H333,'1. Estimation Equipe +VHL '!$L$6:$L$738)</f>
        <v>3513</v>
      </c>
      <c r="L333" s="91">
        <f>SUMIF('1. Estimation Equipe +VHL '!$I$6:$I$738,H333,'1. Estimation Equipe +VHL '!$AU$6:$AU$738)</f>
        <v>3019783.4271998904</v>
      </c>
      <c r="M333" s="93"/>
      <c r="N333" s="93"/>
      <c r="O333" s="93">
        <v>0</v>
      </c>
      <c r="P333" s="93"/>
      <c r="Q333" s="93">
        <v>451918</v>
      </c>
      <c r="R333" s="93">
        <v>631366.69999999995</v>
      </c>
      <c r="S333" s="93">
        <v>0</v>
      </c>
      <c r="T333" s="94">
        <f t="shared" si="17"/>
        <v>1936498.7271998904</v>
      </c>
      <c r="U333" s="110">
        <f>SUMIF('1. Estimation Equipe +VHL '!$I$6:$I$738,H333,'1. Estimation Equipe +VHL '!$AY$6:$AY$738)</f>
        <v>3019783.4271998904</v>
      </c>
      <c r="V333" s="114">
        <f t="shared" si="18"/>
        <v>75319.666666666817</v>
      </c>
      <c r="W333" s="114"/>
      <c r="X333" s="111">
        <f t="shared" si="16"/>
        <v>2313097.0605332237</v>
      </c>
    </row>
    <row r="334" spans="1:24" x14ac:dyDescent="0.25">
      <c r="A334" s="60" t="s">
        <v>2354</v>
      </c>
      <c r="B334" s="61" t="s">
        <v>726</v>
      </c>
      <c r="C334" s="62" t="s">
        <v>1283</v>
      </c>
      <c r="D334" s="63" t="s">
        <v>1284</v>
      </c>
      <c r="E334" s="64" t="s">
        <v>2355</v>
      </c>
      <c r="F334" s="65">
        <v>1</v>
      </c>
      <c r="G334" s="53" t="s">
        <v>726</v>
      </c>
      <c r="H334" s="54" t="s">
        <v>1283</v>
      </c>
      <c r="I334" s="55" t="s">
        <v>1284</v>
      </c>
      <c r="J334" s="91">
        <f>SUMIF('1. Estimation Equipe +VHL '!$I$6:$I$738,H334,'1. Estimation Equipe +VHL '!$AV$6:$AV$738)</f>
        <v>0</v>
      </c>
      <c r="K334" s="92">
        <f>SUMIF('1. Estimation Equipe +VHL '!$I$6:$I$738,H334,'1. Estimation Equipe +VHL '!$L$6:$L$738)</f>
        <v>0</v>
      </c>
      <c r="L334" s="91">
        <f>SUMIF('1. Estimation Equipe +VHL '!$I$6:$I$738,H334,'1. Estimation Equipe +VHL '!$AU$6:$AU$738)</f>
        <v>0</v>
      </c>
      <c r="M334" s="93"/>
      <c r="N334" s="93"/>
      <c r="O334" s="93">
        <v>0</v>
      </c>
      <c r="P334" s="93"/>
      <c r="Q334" s="93">
        <v>0</v>
      </c>
      <c r="R334" s="93">
        <v>0</v>
      </c>
      <c r="S334" s="93">
        <v>0</v>
      </c>
      <c r="T334" s="94">
        <f t="shared" si="17"/>
        <v>0</v>
      </c>
      <c r="U334" s="110">
        <f>SUMIF('1. Estimation Equipe +VHL '!$I$6:$I$738,H334,'1. Estimation Equipe +VHL '!$AY$6:$AY$738)</f>
        <v>0</v>
      </c>
      <c r="V334" s="114">
        <f t="shared" si="18"/>
        <v>0</v>
      </c>
      <c r="W334" s="114"/>
      <c r="X334" s="111">
        <f t="shared" si="16"/>
        <v>0</v>
      </c>
    </row>
    <row r="335" spans="1:24" x14ac:dyDescent="0.25">
      <c r="A335" s="60" t="s">
        <v>2354</v>
      </c>
      <c r="B335" s="61" t="s">
        <v>726</v>
      </c>
      <c r="C335" s="62" t="s">
        <v>1285</v>
      </c>
      <c r="D335" s="63" t="s">
        <v>1286</v>
      </c>
      <c r="E335" s="64" t="s">
        <v>2355</v>
      </c>
      <c r="F335" s="65">
        <v>1</v>
      </c>
      <c r="G335" s="53" t="s">
        <v>726</v>
      </c>
      <c r="H335" s="54" t="s">
        <v>1285</v>
      </c>
      <c r="I335" s="55" t="s">
        <v>1286</v>
      </c>
      <c r="J335" s="91">
        <f>SUMIF('1. Estimation Equipe +VHL '!$I$6:$I$738,H335,'1. Estimation Equipe +VHL '!$AV$6:$AV$738)</f>
        <v>1</v>
      </c>
      <c r="K335" s="92">
        <f>SUMIF('1. Estimation Equipe +VHL '!$I$6:$I$738,H335,'1. Estimation Equipe +VHL '!$L$6:$L$738)</f>
        <v>1007</v>
      </c>
      <c r="L335" s="91">
        <f>SUMIF('1. Estimation Equipe +VHL '!$I$6:$I$738,H335,'1. Estimation Equipe +VHL '!$AU$6:$AU$738)</f>
        <v>1203789.8580272188</v>
      </c>
      <c r="M335" s="93"/>
      <c r="N335" s="93"/>
      <c r="O335" s="93">
        <v>0</v>
      </c>
      <c r="P335" s="93"/>
      <c r="Q335" s="93">
        <v>0</v>
      </c>
      <c r="R335" s="93">
        <v>449847.4</v>
      </c>
      <c r="S335" s="93">
        <v>0</v>
      </c>
      <c r="T335" s="94">
        <f t="shared" si="17"/>
        <v>753942.45802721882</v>
      </c>
      <c r="U335" s="110">
        <f>SUMIF('1. Estimation Equipe +VHL '!$I$6:$I$738,H335,'1. Estimation Equipe +VHL '!$AY$6:$AY$738)</f>
        <v>1203789.8580272188</v>
      </c>
      <c r="V335" s="114">
        <f t="shared" si="18"/>
        <v>0</v>
      </c>
      <c r="W335" s="114"/>
      <c r="X335" s="111">
        <f t="shared" si="16"/>
        <v>753942.45802721882</v>
      </c>
    </row>
    <row r="336" spans="1:24" x14ac:dyDescent="0.25">
      <c r="A336" s="60" t="s">
        <v>2354</v>
      </c>
      <c r="B336" s="61" t="s">
        <v>726</v>
      </c>
      <c r="C336" s="62" t="s">
        <v>1287</v>
      </c>
      <c r="D336" s="63" t="s">
        <v>1288</v>
      </c>
      <c r="E336" s="64" t="s">
        <v>2355</v>
      </c>
      <c r="F336" s="65">
        <v>1</v>
      </c>
      <c r="G336" s="53" t="s">
        <v>726</v>
      </c>
      <c r="H336" s="54" t="s">
        <v>1287</v>
      </c>
      <c r="I336" s="55" t="s">
        <v>1288</v>
      </c>
      <c r="J336" s="91">
        <f>SUMIF('1. Estimation Equipe +VHL '!$I$6:$I$738,H336,'1. Estimation Equipe +VHL '!$AV$6:$AV$738)</f>
        <v>1</v>
      </c>
      <c r="K336" s="92">
        <f>SUMIF('1. Estimation Equipe +VHL '!$I$6:$I$738,H336,'1. Estimation Equipe +VHL '!$L$6:$L$738)</f>
        <v>2017</v>
      </c>
      <c r="L336" s="91">
        <f>SUMIF('1. Estimation Equipe +VHL '!$I$6:$I$738,H336,'1. Estimation Equipe +VHL '!$AU$6:$AU$738)</f>
        <v>1927131.862895129</v>
      </c>
      <c r="M336" s="93"/>
      <c r="N336" s="93"/>
      <c r="O336" s="93">
        <v>0</v>
      </c>
      <c r="P336" s="93"/>
      <c r="Q336" s="93">
        <v>0</v>
      </c>
      <c r="R336" s="93">
        <v>377593.7</v>
      </c>
      <c r="S336" s="93">
        <v>0</v>
      </c>
      <c r="T336" s="94">
        <f t="shared" si="17"/>
        <v>1549538.1628951291</v>
      </c>
      <c r="U336" s="110">
        <f>SUMIF('1. Estimation Equipe +VHL '!$I$6:$I$738,H336,'1. Estimation Equipe +VHL '!$AY$6:$AY$738)</f>
        <v>1927131.862895129</v>
      </c>
      <c r="V336" s="114">
        <f t="shared" si="18"/>
        <v>0</v>
      </c>
      <c r="W336" s="114"/>
      <c r="X336" s="111">
        <f t="shared" si="16"/>
        <v>1549538.1628951291</v>
      </c>
    </row>
    <row r="337" spans="1:24" x14ac:dyDescent="0.25">
      <c r="A337" s="60" t="s">
        <v>2354</v>
      </c>
      <c r="B337" s="61" t="s">
        <v>726</v>
      </c>
      <c r="C337" s="62" t="s">
        <v>1289</v>
      </c>
      <c r="D337" s="63" t="s">
        <v>1290</v>
      </c>
      <c r="E337" s="64" t="s">
        <v>2355</v>
      </c>
      <c r="F337" s="65">
        <v>1</v>
      </c>
      <c r="G337" s="53" t="s">
        <v>726</v>
      </c>
      <c r="H337" s="54" t="s">
        <v>1289</v>
      </c>
      <c r="I337" s="55" t="s">
        <v>1290</v>
      </c>
      <c r="J337" s="91">
        <f>SUMIF('1. Estimation Equipe +VHL '!$I$6:$I$738,H337,'1. Estimation Equipe +VHL '!$AV$6:$AV$738)</f>
        <v>1</v>
      </c>
      <c r="K337" s="92">
        <f>SUMIF('1. Estimation Equipe +VHL '!$I$6:$I$738,H337,'1. Estimation Equipe +VHL '!$L$6:$L$738)</f>
        <v>1100</v>
      </c>
      <c r="L337" s="91">
        <f>SUMIF('1. Estimation Equipe +VHL '!$I$6:$I$738,H337,'1. Estimation Equipe +VHL '!$AU$6:$AU$738)</f>
        <v>1198893.6670303568</v>
      </c>
      <c r="M337" s="93"/>
      <c r="N337" s="93"/>
      <c r="O337" s="93">
        <v>0</v>
      </c>
      <c r="P337" s="93"/>
      <c r="Q337" s="93">
        <v>0</v>
      </c>
      <c r="R337" s="93">
        <v>270932.55</v>
      </c>
      <c r="S337" s="93">
        <v>0</v>
      </c>
      <c r="T337" s="94">
        <f t="shared" si="17"/>
        <v>927961.11703035678</v>
      </c>
      <c r="U337" s="110">
        <f>SUMIF('1. Estimation Equipe +VHL '!$I$6:$I$738,H337,'1. Estimation Equipe +VHL '!$AY$6:$AY$738)</f>
        <v>1198893.6670303568</v>
      </c>
      <c r="V337" s="114">
        <f t="shared" si="18"/>
        <v>0</v>
      </c>
      <c r="W337" s="114"/>
      <c r="X337" s="111">
        <f t="shared" si="16"/>
        <v>927961.11703035678</v>
      </c>
    </row>
    <row r="338" spans="1:24" x14ac:dyDescent="0.25">
      <c r="A338" s="60" t="s">
        <v>599</v>
      </c>
      <c r="B338" s="61" t="s">
        <v>599</v>
      </c>
      <c r="C338" s="62" t="s">
        <v>1291</v>
      </c>
      <c r="D338" s="63" t="s">
        <v>1292</v>
      </c>
      <c r="E338" s="64" t="s">
        <v>2357</v>
      </c>
      <c r="F338" s="65">
        <v>1.07</v>
      </c>
      <c r="G338" s="53" t="s">
        <v>599</v>
      </c>
      <c r="H338" s="54" t="s">
        <v>1291</v>
      </c>
      <c r="I338" s="55" t="s">
        <v>1292</v>
      </c>
      <c r="J338" s="91">
        <f>SUMIF('1. Estimation Equipe +VHL '!$I$6:$I$738,H338,'1. Estimation Equipe +VHL '!$AV$6:$AV$738)</f>
        <v>0</v>
      </c>
      <c r="K338" s="92">
        <f>SUMIF('1. Estimation Equipe +VHL '!$I$6:$I$738,H338,'1. Estimation Equipe +VHL '!$L$6:$L$738)</f>
        <v>0</v>
      </c>
      <c r="L338" s="91">
        <f>SUMIF('1. Estimation Equipe +VHL '!$I$6:$I$738,H338,'1. Estimation Equipe +VHL '!$AU$6:$AU$738)</f>
        <v>0</v>
      </c>
      <c r="M338" s="93"/>
      <c r="N338" s="93"/>
      <c r="O338" s="93">
        <v>0</v>
      </c>
      <c r="P338" s="93"/>
      <c r="Q338" s="93">
        <v>0</v>
      </c>
      <c r="R338" s="93">
        <v>0</v>
      </c>
      <c r="S338" s="93">
        <v>0</v>
      </c>
      <c r="T338" s="94">
        <f t="shared" si="17"/>
        <v>0</v>
      </c>
      <c r="U338" s="110">
        <f>SUMIF('1. Estimation Equipe +VHL '!$I$6:$I$738,H338,'1. Estimation Equipe +VHL '!$AY$6:$AY$738)</f>
        <v>0</v>
      </c>
      <c r="V338" s="114">
        <f t="shared" si="18"/>
        <v>0</v>
      </c>
      <c r="W338" s="114"/>
      <c r="X338" s="111">
        <f t="shared" si="16"/>
        <v>0</v>
      </c>
    </row>
    <row r="339" spans="1:24" x14ac:dyDescent="0.25">
      <c r="A339" s="60" t="s">
        <v>599</v>
      </c>
      <c r="B339" s="61" t="s">
        <v>599</v>
      </c>
      <c r="C339" s="62" t="s">
        <v>1293</v>
      </c>
      <c r="D339" s="63" t="s">
        <v>657</v>
      </c>
      <c r="E339" s="64" t="s">
        <v>2357</v>
      </c>
      <c r="F339" s="65">
        <v>1.07</v>
      </c>
      <c r="G339" s="53" t="s">
        <v>599</v>
      </c>
      <c r="H339" s="54" t="s">
        <v>1293</v>
      </c>
      <c r="I339" s="55" t="s">
        <v>657</v>
      </c>
      <c r="J339" s="91">
        <f>SUMIF('1. Estimation Equipe +VHL '!$I$6:$I$738,H339,'1. Estimation Equipe +VHL '!$AV$6:$AV$738)</f>
        <v>0</v>
      </c>
      <c r="K339" s="92">
        <f>SUMIF('1. Estimation Equipe +VHL '!$I$6:$I$738,H339,'1. Estimation Equipe +VHL '!$L$6:$L$738)</f>
        <v>0</v>
      </c>
      <c r="L339" s="91">
        <f>SUMIF('1. Estimation Equipe +VHL '!$I$6:$I$738,H339,'1. Estimation Equipe +VHL '!$AU$6:$AU$738)</f>
        <v>0</v>
      </c>
      <c r="M339" s="93"/>
      <c r="N339" s="93"/>
      <c r="O339" s="93">
        <v>0</v>
      </c>
      <c r="P339" s="93"/>
      <c r="Q339" s="93">
        <v>0</v>
      </c>
      <c r="R339" s="93">
        <v>0</v>
      </c>
      <c r="S339" s="93">
        <v>0</v>
      </c>
      <c r="T339" s="94">
        <f t="shared" si="17"/>
        <v>0</v>
      </c>
      <c r="U339" s="110">
        <f>SUMIF('1. Estimation Equipe +VHL '!$I$6:$I$738,H339,'1. Estimation Equipe +VHL '!$AY$6:$AY$738)</f>
        <v>0</v>
      </c>
      <c r="V339" s="114">
        <f t="shared" si="18"/>
        <v>0</v>
      </c>
      <c r="W339" s="114"/>
      <c r="X339" s="111">
        <f t="shared" si="16"/>
        <v>0</v>
      </c>
    </row>
    <row r="340" spans="1:24" x14ac:dyDescent="0.25">
      <c r="A340" s="60" t="s">
        <v>599</v>
      </c>
      <c r="B340" s="61" t="s">
        <v>599</v>
      </c>
      <c r="C340" s="62" t="s">
        <v>1294</v>
      </c>
      <c r="D340" s="63" t="s">
        <v>1295</v>
      </c>
      <c r="E340" s="64" t="s">
        <v>2357</v>
      </c>
      <c r="F340" s="65">
        <v>1.07</v>
      </c>
      <c r="G340" s="53" t="s">
        <v>599</v>
      </c>
      <c r="H340" s="54" t="s">
        <v>1294</v>
      </c>
      <c r="I340" s="55" t="s">
        <v>1295</v>
      </c>
      <c r="J340" s="91">
        <f>SUMIF('1. Estimation Equipe +VHL '!$I$6:$I$738,H340,'1. Estimation Equipe +VHL '!$AV$6:$AV$738)</f>
        <v>0</v>
      </c>
      <c r="K340" s="92">
        <f>SUMIF('1. Estimation Equipe +VHL '!$I$6:$I$738,H340,'1. Estimation Equipe +VHL '!$L$6:$L$738)</f>
        <v>0</v>
      </c>
      <c r="L340" s="91">
        <f>SUMIF('1. Estimation Equipe +VHL '!$I$6:$I$738,H340,'1. Estimation Equipe +VHL '!$AU$6:$AU$738)</f>
        <v>0</v>
      </c>
      <c r="M340" s="93"/>
      <c r="N340" s="93"/>
      <c r="O340" s="93">
        <v>0</v>
      </c>
      <c r="P340" s="93"/>
      <c r="Q340" s="93">
        <v>0</v>
      </c>
      <c r="R340" s="93">
        <v>0</v>
      </c>
      <c r="S340" s="93">
        <v>0</v>
      </c>
      <c r="T340" s="94">
        <f t="shared" si="17"/>
        <v>0</v>
      </c>
      <c r="U340" s="110">
        <f>SUMIF('1. Estimation Equipe +VHL '!$I$6:$I$738,H340,'1. Estimation Equipe +VHL '!$AY$6:$AY$738)</f>
        <v>0</v>
      </c>
      <c r="V340" s="114">
        <f t="shared" si="18"/>
        <v>0</v>
      </c>
      <c r="W340" s="114"/>
      <c r="X340" s="111">
        <f t="shared" si="16"/>
        <v>0</v>
      </c>
    </row>
    <row r="341" spans="1:24" x14ac:dyDescent="0.25">
      <c r="A341" s="60" t="s">
        <v>599</v>
      </c>
      <c r="B341" s="61" t="s">
        <v>599</v>
      </c>
      <c r="C341" s="62" t="s">
        <v>1296</v>
      </c>
      <c r="D341" s="63" t="s">
        <v>1297</v>
      </c>
      <c r="E341" s="64" t="s">
        <v>2355</v>
      </c>
      <c r="F341" s="65">
        <v>1.07</v>
      </c>
      <c r="G341" s="53" t="s">
        <v>599</v>
      </c>
      <c r="H341" s="54" t="s">
        <v>1296</v>
      </c>
      <c r="I341" s="55" t="s">
        <v>1297</v>
      </c>
      <c r="J341" s="91">
        <f>SUMIF('1. Estimation Equipe +VHL '!$I$6:$I$738,H341,'1. Estimation Equipe +VHL '!$AV$6:$AV$738)</f>
        <v>0</v>
      </c>
      <c r="K341" s="92">
        <f>SUMIF('1. Estimation Equipe +VHL '!$I$6:$I$738,H341,'1. Estimation Equipe +VHL '!$L$6:$L$738)</f>
        <v>0</v>
      </c>
      <c r="L341" s="91">
        <f>SUMIF('1. Estimation Equipe +VHL '!$I$6:$I$738,H341,'1. Estimation Equipe +VHL '!$AU$6:$AU$738)</f>
        <v>0</v>
      </c>
      <c r="M341" s="93"/>
      <c r="N341" s="93"/>
      <c r="O341" s="93">
        <v>0</v>
      </c>
      <c r="P341" s="93"/>
      <c r="Q341" s="93">
        <v>0</v>
      </c>
      <c r="R341" s="93">
        <v>0</v>
      </c>
      <c r="S341" s="93">
        <v>0</v>
      </c>
      <c r="T341" s="94">
        <f t="shared" si="17"/>
        <v>0</v>
      </c>
      <c r="U341" s="110">
        <f>SUMIF('1. Estimation Equipe +VHL '!$I$6:$I$738,H341,'1. Estimation Equipe +VHL '!$AY$6:$AY$738)</f>
        <v>0</v>
      </c>
      <c r="V341" s="114">
        <f t="shared" si="18"/>
        <v>0</v>
      </c>
      <c r="W341" s="114"/>
      <c r="X341" s="111">
        <f t="shared" si="16"/>
        <v>0</v>
      </c>
    </row>
    <row r="342" spans="1:24" x14ac:dyDescent="0.25">
      <c r="A342" s="60" t="s">
        <v>599</v>
      </c>
      <c r="B342" s="61" t="s">
        <v>599</v>
      </c>
      <c r="C342" s="62" t="s">
        <v>1298</v>
      </c>
      <c r="D342" s="63" t="s">
        <v>1299</v>
      </c>
      <c r="E342" s="64" t="s">
        <v>2367</v>
      </c>
      <c r="F342" s="65">
        <v>1.07</v>
      </c>
      <c r="G342" s="53" t="s">
        <v>599</v>
      </c>
      <c r="H342" s="54" t="s">
        <v>1298</v>
      </c>
      <c r="I342" s="55" t="s">
        <v>1299</v>
      </c>
      <c r="J342" s="91">
        <f>SUMIF('1. Estimation Equipe +VHL '!$I$6:$I$738,H342,'1. Estimation Equipe +VHL '!$AV$6:$AV$738)</f>
        <v>10</v>
      </c>
      <c r="K342" s="92">
        <f>SUMIF('1. Estimation Equipe +VHL '!$I$6:$I$738,H342,'1. Estimation Equipe +VHL '!$L$6:$L$738)</f>
        <v>43117</v>
      </c>
      <c r="L342" s="91">
        <f>SUMIF('1. Estimation Equipe +VHL '!$I$6:$I$738,H342,'1. Estimation Equipe +VHL '!$AU$6:$AU$738)</f>
        <v>42274203.633181579</v>
      </c>
      <c r="M342" s="93">
        <v>1100000</v>
      </c>
      <c r="N342" s="93" t="s">
        <v>2393</v>
      </c>
      <c r="O342" s="93">
        <v>0</v>
      </c>
      <c r="P342" s="93"/>
      <c r="Q342" s="93">
        <v>3677320</v>
      </c>
      <c r="R342" s="93">
        <v>1476575</v>
      </c>
      <c r="S342" s="93">
        <v>0</v>
      </c>
      <c r="T342" s="94">
        <f t="shared" si="17"/>
        <v>38220308.633181579</v>
      </c>
      <c r="U342" s="110">
        <f>SUMIF('1. Estimation Equipe +VHL '!$I$6:$I$738,H342,'1. Estimation Equipe +VHL '!$AY$6:$AY$738)</f>
        <v>42274203.633181579</v>
      </c>
      <c r="V342" s="114">
        <f t="shared" si="18"/>
        <v>612886.66666666791</v>
      </c>
      <c r="W342" s="114"/>
      <c r="X342" s="111">
        <f t="shared" si="16"/>
        <v>41284741.966514915</v>
      </c>
    </row>
    <row r="343" spans="1:24" x14ac:dyDescent="0.25">
      <c r="A343" s="60" t="s">
        <v>2362</v>
      </c>
      <c r="B343" s="61" t="s">
        <v>913</v>
      </c>
      <c r="C343" s="62" t="s">
        <v>1300</v>
      </c>
      <c r="D343" s="63" t="s">
        <v>1301</v>
      </c>
      <c r="E343" s="64" t="s">
        <v>2355</v>
      </c>
      <c r="F343" s="65">
        <v>1</v>
      </c>
      <c r="G343" s="53" t="s">
        <v>913</v>
      </c>
      <c r="H343" s="54" t="s">
        <v>1300</v>
      </c>
      <c r="I343" s="55" t="s">
        <v>1301</v>
      </c>
      <c r="J343" s="91">
        <f>SUMIF('1. Estimation Equipe +VHL '!$I$6:$I$738,H343,'1. Estimation Equipe +VHL '!$AV$6:$AV$738)</f>
        <v>1</v>
      </c>
      <c r="K343" s="92">
        <f>SUMIF('1. Estimation Equipe +VHL '!$I$6:$I$738,H343,'1. Estimation Equipe +VHL '!$L$6:$L$738)</f>
        <v>1311</v>
      </c>
      <c r="L343" s="91">
        <f>SUMIF('1. Estimation Equipe +VHL '!$I$6:$I$738,H343,'1. Estimation Equipe +VHL '!$AU$6:$AU$738)</f>
        <v>1269613.549432684</v>
      </c>
      <c r="M343" s="93"/>
      <c r="N343" s="93"/>
      <c r="O343" s="93">
        <v>0</v>
      </c>
      <c r="P343" s="93"/>
      <c r="Q343" s="93">
        <v>0</v>
      </c>
      <c r="R343" s="93">
        <v>322028</v>
      </c>
      <c r="S343" s="93">
        <v>0</v>
      </c>
      <c r="T343" s="94">
        <f t="shared" si="17"/>
        <v>947585.54943268397</v>
      </c>
      <c r="U343" s="110">
        <f>SUMIF('1. Estimation Equipe +VHL '!$I$6:$I$738,H343,'1. Estimation Equipe +VHL '!$AY$6:$AY$738)</f>
        <v>1269613.549432684</v>
      </c>
      <c r="V343" s="114">
        <f t="shared" si="18"/>
        <v>0</v>
      </c>
      <c r="W343" s="114"/>
      <c r="X343" s="111">
        <f t="shared" si="16"/>
        <v>947585.54943268397</v>
      </c>
    </row>
    <row r="344" spans="1:24" x14ac:dyDescent="0.25">
      <c r="A344" s="60" t="s">
        <v>2362</v>
      </c>
      <c r="B344" s="61" t="s">
        <v>913</v>
      </c>
      <c r="C344" s="62" t="s">
        <v>1302</v>
      </c>
      <c r="D344" s="63" t="s">
        <v>655</v>
      </c>
      <c r="E344" s="64" t="s">
        <v>2355</v>
      </c>
      <c r="F344" s="65">
        <v>1</v>
      </c>
      <c r="G344" s="53" t="s">
        <v>913</v>
      </c>
      <c r="H344" s="54" t="s">
        <v>1302</v>
      </c>
      <c r="I344" s="55" t="s">
        <v>655</v>
      </c>
      <c r="J344" s="91">
        <f>SUMIF('1. Estimation Equipe +VHL '!$I$6:$I$738,H344,'1. Estimation Equipe +VHL '!$AV$6:$AV$738)</f>
        <v>1</v>
      </c>
      <c r="K344" s="92">
        <f>SUMIF('1. Estimation Equipe +VHL '!$I$6:$I$738,H344,'1. Estimation Equipe +VHL '!$L$6:$L$738)</f>
        <v>818</v>
      </c>
      <c r="L344" s="91">
        <f>SUMIF('1. Estimation Equipe +VHL '!$I$6:$I$738,H344,'1. Estimation Equipe +VHL '!$AU$6:$AU$738)</f>
        <v>1065822.1683510824</v>
      </c>
      <c r="M344" s="93"/>
      <c r="N344" s="93"/>
      <c r="O344" s="93">
        <v>0</v>
      </c>
      <c r="P344" s="93"/>
      <c r="Q344" s="93">
        <v>0</v>
      </c>
      <c r="R344" s="93">
        <v>281005</v>
      </c>
      <c r="S344" s="93">
        <v>0</v>
      </c>
      <c r="T344" s="94">
        <f t="shared" si="17"/>
        <v>784817.16835108236</v>
      </c>
      <c r="U344" s="110">
        <f>SUMIF('1. Estimation Equipe +VHL '!$I$6:$I$738,H344,'1. Estimation Equipe +VHL '!$AY$6:$AY$738)</f>
        <v>1065822.1683510824</v>
      </c>
      <c r="V344" s="114">
        <f t="shared" si="18"/>
        <v>0</v>
      </c>
      <c r="W344" s="114"/>
      <c r="X344" s="111">
        <f t="shared" si="16"/>
        <v>784817.16835108236</v>
      </c>
    </row>
    <row r="345" spans="1:24" x14ac:dyDescent="0.25">
      <c r="A345" s="60" t="s">
        <v>2362</v>
      </c>
      <c r="B345" s="61" t="s">
        <v>913</v>
      </c>
      <c r="C345" s="62" t="s">
        <v>1303</v>
      </c>
      <c r="D345" s="63" t="s">
        <v>656</v>
      </c>
      <c r="E345" s="64" t="s">
        <v>2355</v>
      </c>
      <c r="F345" s="65">
        <v>1</v>
      </c>
      <c r="G345" s="53" t="s">
        <v>913</v>
      </c>
      <c r="H345" s="54" t="s">
        <v>1303</v>
      </c>
      <c r="I345" s="55" t="s">
        <v>656</v>
      </c>
      <c r="J345" s="91">
        <f>SUMIF('1. Estimation Equipe +VHL '!$I$6:$I$738,H345,'1. Estimation Equipe +VHL '!$AV$6:$AV$738)</f>
        <v>1</v>
      </c>
      <c r="K345" s="92">
        <f>SUMIF('1. Estimation Equipe +VHL '!$I$6:$I$738,H345,'1. Estimation Equipe +VHL '!$L$6:$L$738)</f>
        <v>596</v>
      </c>
      <c r="L345" s="91">
        <f>SUMIF('1. Estimation Equipe +VHL '!$I$6:$I$738,H345,'1. Estimation Equipe +VHL '!$AU$6:$AU$738)</f>
        <v>905645.16663089802</v>
      </c>
      <c r="M345" s="93"/>
      <c r="N345" s="93"/>
      <c r="O345" s="93">
        <v>0</v>
      </c>
      <c r="P345" s="93"/>
      <c r="Q345" s="93">
        <v>0</v>
      </c>
      <c r="R345" s="93">
        <v>0</v>
      </c>
      <c r="S345" s="93">
        <v>0</v>
      </c>
      <c r="T345" s="94">
        <f t="shared" si="17"/>
        <v>905645.16663089802</v>
      </c>
      <c r="U345" s="110">
        <f>SUMIF('1. Estimation Equipe +VHL '!$I$6:$I$738,H345,'1. Estimation Equipe +VHL '!$AY$6:$AY$738)</f>
        <v>905645.16663089802</v>
      </c>
      <c r="V345" s="114">
        <f t="shared" si="18"/>
        <v>0</v>
      </c>
      <c r="W345" s="114"/>
      <c r="X345" s="111">
        <f t="shared" si="16"/>
        <v>905645.16663089802</v>
      </c>
    </row>
    <row r="346" spans="1:24" x14ac:dyDescent="0.25">
      <c r="A346" s="60" t="s">
        <v>2362</v>
      </c>
      <c r="B346" s="61" t="s">
        <v>913</v>
      </c>
      <c r="C346" s="62" t="s">
        <v>1304</v>
      </c>
      <c r="D346" s="63" t="s">
        <v>1305</v>
      </c>
      <c r="E346" s="64" t="s">
        <v>2358</v>
      </c>
      <c r="F346" s="65">
        <v>1</v>
      </c>
      <c r="G346" s="53" t="s">
        <v>913</v>
      </c>
      <c r="H346" s="54" t="s">
        <v>1304</v>
      </c>
      <c r="I346" s="55" t="s">
        <v>1305</v>
      </c>
      <c r="J346" s="91">
        <f>SUMIF('1. Estimation Equipe +VHL '!$I$6:$I$738,H346,'1. Estimation Equipe +VHL '!$AV$6:$AV$738)</f>
        <v>1</v>
      </c>
      <c r="K346" s="92">
        <f>SUMIF('1. Estimation Equipe +VHL '!$I$6:$I$738,H346,'1. Estimation Equipe +VHL '!$L$6:$L$738)</f>
        <v>5998</v>
      </c>
      <c r="L346" s="91">
        <f>SUMIF('1. Estimation Equipe +VHL '!$I$6:$I$738,H346,'1. Estimation Equipe +VHL '!$AU$6:$AU$738)</f>
        <v>5362545.052099918</v>
      </c>
      <c r="M346" s="93"/>
      <c r="N346" s="93"/>
      <c r="O346" s="93">
        <v>0</v>
      </c>
      <c r="P346" s="93">
        <v>1197623</v>
      </c>
      <c r="Q346" s="93">
        <v>1469296</v>
      </c>
      <c r="R346" s="93">
        <v>767833</v>
      </c>
      <c r="S346" s="93">
        <v>0</v>
      </c>
      <c r="T346" s="94">
        <f t="shared" si="17"/>
        <v>4323039.052099918</v>
      </c>
      <c r="U346" s="110">
        <f>SUMIF('1. Estimation Equipe +VHL '!$I$6:$I$738,H346,'1. Estimation Equipe +VHL '!$AY$6:$AY$738)</f>
        <v>5362545.052099918</v>
      </c>
      <c r="V346" s="114">
        <f t="shared" si="18"/>
        <v>244882.66666666715</v>
      </c>
      <c r="W346" s="114"/>
      <c r="X346" s="111">
        <f t="shared" si="16"/>
        <v>5547452.385433251</v>
      </c>
    </row>
    <row r="347" spans="1:24" x14ac:dyDescent="0.25">
      <c r="A347" s="60" t="s">
        <v>2362</v>
      </c>
      <c r="B347" s="61" t="s">
        <v>913</v>
      </c>
      <c r="C347" s="62" t="s">
        <v>1306</v>
      </c>
      <c r="D347" s="63" t="s">
        <v>1307</v>
      </c>
      <c r="E347" s="64" t="s">
        <v>2355</v>
      </c>
      <c r="F347" s="65">
        <v>1</v>
      </c>
      <c r="G347" s="53" t="s">
        <v>913</v>
      </c>
      <c r="H347" s="54" t="s">
        <v>1306</v>
      </c>
      <c r="I347" s="55" t="s">
        <v>1307</v>
      </c>
      <c r="J347" s="91">
        <f>SUMIF('1. Estimation Equipe +VHL '!$I$6:$I$738,H347,'1. Estimation Equipe +VHL '!$AV$6:$AV$738)</f>
        <v>1</v>
      </c>
      <c r="K347" s="92">
        <f>SUMIF('1. Estimation Equipe +VHL '!$I$6:$I$738,H347,'1. Estimation Equipe +VHL '!$L$6:$L$738)</f>
        <v>5649</v>
      </c>
      <c r="L347" s="91">
        <f>SUMIF('1. Estimation Equipe +VHL '!$I$6:$I$738,H347,'1. Estimation Equipe +VHL '!$AU$6:$AU$738)</f>
        <v>5246916.2985793697</v>
      </c>
      <c r="M347" s="93"/>
      <c r="N347" s="93"/>
      <c r="O347" s="93">
        <v>0</v>
      </c>
      <c r="P347" s="93"/>
      <c r="Q347" s="93">
        <v>7641</v>
      </c>
      <c r="R347" s="93">
        <v>1137645</v>
      </c>
      <c r="S347" s="93">
        <v>0</v>
      </c>
      <c r="T347" s="94">
        <f t="shared" si="17"/>
        <v>4101630.2985793697</v>
      </c>
      <c r="U347" s="110">
        <f>SUMIF('1. Estimation Equipe +VHL '!$I$6:$I$738,H347,'1. Estimation Equipe +VHL '!$AY$6:$AY$738)</f>
        <v>5246916.2985793697</v>
      </c>
      <c r="V347" s="114">
        <f t="shared" si="18"/>
        <v>1273.5000000000025</v>
      </c>
      <c r="W347" s="114"/>
      <c r="X347" s="111">
        <f t="shared" si="16"/>
        <v>4107997.7985793697</v>
      </c>
    </row>
    <row r="348" spans="1:24" x14ac:dyDescent="0.25">
      <c r="A348" s="60" t="s">
        <v>2362</v>
      </c>
      <c r="B348" s="61" t="s">
        <v>913</v>
      </c>
      <c r="C348" s="62" t="s">
        <v>1308</v>
      </c>
      <c r="D348" s="63" t="s">
        <v>1309</v>
      </c>
      <c r="E348" s="64" t="s">
        <v>2355</v>
      </c>
      <c r="F348" s="65">
        <v>1</v>
      </c>
      <c r="G348" s="53" t="s">
        <v>913</v>
      </c>
      <c r="H348" s="54" t="s">
        <v>1308</v>
      </c>
      <c r="I348" s="55" t="s">
        <v>1309</v>
      </c>
      <c r="J348" s="91">
        <f>SUMIF('1. Estimation Equipe +VHL '!$I$6:$I$738,H348,'1. Estimation Equipe +VHL '!$AV$6:$AV$738)</f>
        <v>1</v>
      </c>
      <c r="K348" s="92">
        <f>SUMIF('1. Estimation Equipe +VHL '!$I$6:$I$738,H348,'1. Estimation Equipe +VHL '!$L$6:$L$738)</f>
        <v>928</v>
      </c>
      <c r="L348" s="91">
        <f>SUMIF('1. Estimation Equipe +VHL '!$I$6:$I$738,H348,'1. Estimation Equipe +VHL '!$AU$6:$AU$738)</f>
        <v>1169471.9722820348</v>
      </c>
      <c r="M348" s="93"/>
      <c r="N348" s="93"/>
      <c r="O348" s="93">
        <v>0</v>
      </c>
      <c r="P348" s="93"/>
      <c r="Q348" s="93">
        <v>0</v>
      </c>
      <c r="R348" s="93">
        <v>144793</v>
      </c>
      <c r="S348" s="93">
        <v>0</v>
      </c>
      <c r="T348" s="94">
        <f t="shared" si="17"/>
        <v>1024678.9722820348</v>
      </c>
      <c r="U348" s="110">
        <f>SUMIF('1. Estimation Equipe +VHL '!$I$6:$I$738,H348,'1. Estimation Equipe +VHL '!$AY$6:$AY$738)</f>
        <v>1169471.9722820348</v>
      </c>
      <c r="V348" s="114">
        <f t="shared" si="18"/>
        <v>0</v>
      </c>
      <c r="W348" s="114"/>
      <c r="X348" s="111">
        <f t="shared" si="16"/>
        <v>1024678.9722820348</v>
      </c>
    </row>
    <row r="349" spans="1:24" x14ac:dyDescent="0.25">
      <c r="A349" s="60" t="s">
        <v>2362</v>
      </c>
      <c r="B349" s="61" t="s">
        <v>913</v>
      </c>
      <c r="C349" s="62" t="s">
        <v>1310</v>
      </c>
      <c r="D349" s="63" t="s">
        <v>1311</v>
      </c>
      <c r="E349" s="64" t="s">
        <v>2355</v>
      </c>
      <c r="F349" s="65">
        <v>1</v>
      </c>
      <c r="G349" s="53" t="s">
        <v>913</v>
      </c>
      <c r="H349" s="54" t="s">
        <v>1310</v>
      </c>
      <c r="I349" s="55" t="s">
        <v>1311</v>
      </c>
      <c r="J349" s="91">
        <f>SUMIF('1. Estimation Equipe +VHL '!$I$6:$I$738,H349,'1. Estimation Equipe +VHL '!$AV$6:$AV$738)</f>
        <v>1</v>
      </c>
      <c r="K349" s="92">
        <f>SUMIF('1. Estimation Equipe +VHL '!$I$6:$I$738,H349,'1. Estimation Equipe +VHL '!$L$6:$L$738)</f>
        <v>862</v>
      </c>
      <c r="L349" s="91">
        <f>SUMIF('1. Estimation Equipe +VHL '!$I$6:$I$738,H349,'1. Estimation Equipe +VHL '!$AU$6:$AU$738)</f>
        <v>1139740.2263159628</v>
      </c>
      <c r="M349" s="93"/>
      <c r="N349" s="93"/>
      <c r="O349" s="93">
        <v>0</v>
      </c>
      <c r="P349" s="93"/>
      <c r="Q349" s="93">
        <v>0</v>
      </c>
      <c r="R349" s="93">
        <v>247206.48</v>
      </c>
      <c r="S349" s="93">
        <v>0</v>
      </c>
      <c r="T349" s="94">
        <f t="shared" si="17"/>
        <v>892533.74631596287</v>
      </c>
      <c r="U349" s="110">
        <f>SUMIF('1. Estimation Equipe +VHL '!$I$6:$I$738,H349,'1. Estimation Equipe +VHL '!$AY$6:$AY$738)</f>
        <v>1139740.2263159628</v>
      </c>
      <c r="V349" s="114">
        <f t="shared" si="18"/>
        <v>0</v>
      </c>
      <c r="W349" s="114"/>
      <c r="X349" s="111">
        <f t="shared" si="16"/>
        <v>892533.74631596287</v>
      </c>
    </row>
    <row r="350" spans="1:24" x14ac:dyDescent="0.25">
      <c r="A350" s="60" t="s">
        <v>599</v>
      </c>
      <c r="B350" s="61" t="s">
        <v>599</v>
      </c>
      <c r="C350" s="62" t="s">
        <v>1312</v>
      </c>
      <c r="D350" s="63" t="s">
        <v>1313</v>
      </c>
      <c r="E350" s="64" t="s">
        <v>2355</v>
      </c>
      <c r="F350" s="65">
        <v>1.07</v>
      </c>
      <c r="G350" s="53" t="s">
        <v>599</v>
      </c>
      <c r="H350" s="54" t="s">
        <v>1312</v>
      </c>
      <c r="I350" s="55" t="s">
        <v>1313</v>
      </c>
      <c r="J350" s="91">
        <f>SUMIF('1. Estimation Equipe +VHL '!$I$6:$I$738,H350,'1. Estimation Equipe +VHL '!$AV$6:$AV$738)</f>
        <v>1</v>
      </c>
      <c r="K350" s="92">
        <f>SUMIF('1. Estimation Equipe +VHL '!$I$6:$I$738,H350,'1. Estimation Equipe +VHL '!$L$6:$L$738)</f>
        <v>1059</v>
      </c>
      <c r="L350" s="91">
        <f>SUMIF('1. Estimation Equipe +VHL '!$I$6:$I$738,H350,'1. Estimation Equipe +VHL '!$AU$6:$AU$738)</f>
        <v>1293474.0404579758</v>
      </c>
      <c r="M350" s="93"/>
      <c r="N350" s="93"/>
      <c r="O350" s="93">
        <v>0</v>
      </c>
      <c r="P350" s="93"/>
      <c r="Q350" s="93">
        <v>0</v>
      </c>
      <c r="R350" s="93">
        <v>135143.35999999999</v>
      </c>
      <c r="S350" s="93">
        <v>0</v>
      </c>
      <c r="T350" s="94">
        <f t="shared" si="17"/>
        <v>1158330.6804579757</v>
      </c>
      <c r="U350" s="110">
        <f>SUMIF('1. Estimation Equipe +VHL '!$I$6:$I$738,H350,'1. Estimation Equipe +VHL '!$AY$6:$AY$738)</f>
        <v>1293474.0404579758</v>
      </c>
      <c r="V350" s="114">
        <f t="shared" si="18"/>
        <v>0</v>
      </c>
      <c r="W350" s="114"/>
      <c r="X350" s="111">
        <f t="shared" si="16"/>
        <v>1158330.6804579757</v>
      </c>
    </row>
    <row r="351" spans="1:24" x14ac:dyDescent="0.25">
      <c r="A351" s="60" t="s">
        <v>599</v>
      </c>
      <c r="B351" s="61" t="s">
        <v>599</v>
      </c>
      <c r="C351" s="62" t="s">
        <v>1314</v>
      </c>
      <c r="D351" s="63" t="s">
        <v>1315</v>
      </c>
      <c r="E351" s="64" t="s">
        <v>2355</v>
      </c>
      <c r="F351" s="65">
        <v>1.07</v>
      </c>
      <c r="G351" s="53" t="s">
        <v>599</v>
      </c>
      <c r="H351" s="54" t="s">
        <v>1314</v>
      </c>
      <c r="I351" s="55" t="s">
        <v>1315</v>
      </c>
      <c r="J351" s="91">
        <f>SUMIF('1. Estimation Equipe +VHL '!$I$6:$I$738,H351,'1. Estimation Equipe +VHL '!$AV$6:$AV$738)</f>
        <v>1</v>
      </c>
      <c r="K351" s="92">
        <f>SUMIF('1. Estimation Equipe +VHL '!$I$6:$I$738,H351,'1. Estimation Equipe +VHL '!$L$6:$L$738)</f>
        <v>1051</v>
      </c>
      <c r="L351" s="91">
        <f>SUMIF('1. Estimation Equipe +VHL '!$I$6:$I$738,H351,'1. Estimation Equipe +VHL '!$AU$6:$AU$738)</f>
        <v>1266196.628316713</v>
      </c>
      <c r="M351" s="93"/>
      <c r="N351" s="93"/>
      <c r="O351" s="93">
        <v>0</v>
      </c>
      <c r="P351" s="93"/>
      <c r="Q351" s="93">
        <v>0</v>
      </c>
      <c r="R351" s="93">
        <v>148520.1</v>
      </c>
      <c r="S351" s="93">
        <v>0</v>
      </c>
      <c r="T351" s="94">
        <f t="shared" si="17"/>
        <v>1117676.5283167129</v>
      </c>
      <c r="U351" s="110">
        <f>SUMIF('1. Estimation Equipe +VHL '!$I$6:$I$738,H351,'1. Estimation Equipe +VHL '!$AY$6:$AY$738)</f>
        <v>1266196.628316713</v>
      </c>
      <c r="V351" s="114">
        <f t="shared" si="18"/>
        <v>0</v>
      </c>
      <c r="W351" s="114"/>
      <c r="X351" s="111">
        <f t="shared" si="16"/>
        <v>1117676.5283167129</v>
      </c>
    </row>
    <row r="352" spans="1:24" x14ac:dyDescent="0.25">
      <c r="A352" s="60" t="s">
        <v>599</v>
      </c>
      <c r="B352" s="61" t="s">
        <v>599</v>
      </c>
      <c r="C352" s="62" t="s">
        <v>1316</v>
      </c>
      <c r="D352" s="63" t="s">
        <v>1317</v>
      </c>
      <c r="E352" s="64" t="s">
        <v>2355</v>
      </c>
      <c r="F352" s="65">
        <v>1.07</v>
      </c>
      <c r="G352" s="53" t="s">
        <v>599</v>
      </c>
      <c r="H352" s="54" t="s">
        <v>1316</v>
      </c>
      <c r="I352" s="55" t="s">
        <v>1317</v>
      </c>
      <c r="J352" s="91">
        <f>SUMIF('1. Estimation Equipe +VHL '!$I$6:$I$738,H352,'1. Estimation Equipe +VHL '!$AV$6:$AV$738)</f>
        <v>1</v>
      </c>
      <c r="K352" s="92">
        <f>SUMIF('1. Estimation Equipe +VHL '!$I$6:$I$738,H352,'1. Estimation Equipe +VHL '!$L$6:$L$738)</f>
        <v>5208</v>
      </c>
      <c r="L352" s="91">
        <f>SUMIF('1. Estimation Equipe +VHL '!$I$6:$I$738,H352,'1. Estimation Equipe +VHL '!$AU$6:$AU$738)</f>
        <v>5215695.7210981101</v>
      </c>
      <c r="M352" s="93"/>
      <c r="N352" s="93"/>
      <c r="O352" s="93">
        <v>0</v>
      </c>
      <c r="P352" s="93"/>
      <c r="Q352" s="93">
        <v>386639</v>
      </c>
      <c r="R352" s="93">
        <v>603716.57999999996</v>
      </c>
      <c r="S352" s="93">
        <v>0</v>
      </c>
      <c r="T352" s="94">
        <f t="shared" si="17"/>
        <v>4225340.14109811</v>
      </c>
      <c r="U352" s="110">
        <f>SUMIF('1. Estimation Equipe +VHL '!$I$6:$I$738,H352,'1. Estimation Equipe +VHL '!$AY$6:$AY$738)</f>
        <v>5215695.7210981101</v>
      </c>
      <c r="V352" s="114">
        <f t="shared" si="18"/>
        <v>64439.833333333459</v>
      </c>
      <c r="W352" s="114"/>
      <c r="X352" s="111">
        <f t="shared" si="16"/>
        <v>4547539.307764777</v>
      </c>
    </row>
    <row r="353" spans="1:24" x14ac:dyDescent="0.25">
      <c r="A353" s="60" t="s">
        <v>599</v>
      </c>
      <c r="B353" s="61" t="s">
        <v>599</v>
      </c>
      <c r="C353" s="62" t="s">
        <v>1318</v>
      </c>
      <c r="D353" s="63" t="s">
        <v>1319</v>
      </c>
      <c r="E353" s="64" t="s">
        <v>2355</v>
      </c>
      <c r="F353" s="65">
        <v>1.07</v>
      </c>
      <c r="G353" s="53" t="s">
        <v>599</v>
      </c>
      <c r="H353" s="54" t="s">
        <v>1318</v>
      </c>
      <c r="I353" s="55" t="s">
        <v>1319</v>
      </c>
      <c r="J353" s="91">
        <f>SUMIF('1. Estimation Equipe +VHL '!$I$6:$I$738,H353,'1. Estimation Equipe +VHL '!$AV$6:$AV$738)</f>
        <v>1</v>
      </c>
      <c r="K353" s="92">
        <f>SUMIF('1. Estimation Equipe +VHL '!$I$6:$I$738,H353,'1. Estimation Equipe +VHL '!$L$6:$L$738)</f>
        <v>735</v>
      </c>
      <c r="L353" s="91">
        <f>SUMIF('1. Estimation Equipe +VHL '!$I$6:$I$738,H353,'1. Estimation Equipe +VHL '!$AU$6:$AU$738)</f>
        <v>1087283.7312694928</v>
      </c>
      <c r="M353" s="93"/>
      <c r="N353" s="93"/>
      <c r="O353" s="93">
        <v>0</v>
      </c>
      <c r="P353" s="93"/>
      <c r="Q353" s="93">
        <v>0</v>
      </c>
      <c r="R353" s="93">
        <v>53450.92</v>
      </c>
      <c r="S353" s="93">
        <v>0</v>
      </c>
      <c r="T353" s="94">
        <f t="shared" si="17"/>
        <v>1033832.8112694927</v>
      </c>
      <c r="U353" s="110">
        <f>SUMIF('1. Estimation Equipe +VHL '!$I$6:$I$738,H353,'1. Estimation Equipe +VHL '!$AY$6:$AY$738)</f>
        <v>1087283.7312694928</v>
      </c>
      <c r="V353" s="114">
        <f t="shared" si="18"/>
        <v>0</v>
      </c>
      <c r="W353" s="114"/>
      <c r="X353" s="111">
        <f t="shared" si="16"/>
        <v>1033832.8112694927</v>
      </c>
    </row>
    <row r="354" spans="1:24" x14ac:dyDescent="0.25">
      <c r="A354" s="60" t="s">
        <v>599</v>
      </c>
      <c r="B354" s="61" t="s">
        <v>599</v>
      </c>
      <c r="C354" s="62" t="s">
        <v>1320</v>
      </c>
      <c r="D354" s="63" t="s">
        <v>1321</v>
      </c>
      <c r="E354" s="64" t="s">
        <v>2355</v>
      </c>
      <c r="F354" s="65">
        <v>1.07</v>
      </c>
      <c r="G354" s="53" t="s">
        <v>599</v>
      </c>
      <c r="H354" s="54" t="s">
        <v>1320</v>
      </c>
      <c r="I354" s="55" t="s">
        <v>1321</v>
      </c>
      <c r="J354" s="91">
        <f>SUMIF('1. Estimation Equipe +VHL '!$I$6:$I$738,H354,'1. Estimation Equipe +VHL '!$AV$6:$AV$738)</f>
        <v>1</v>
      </c>
      <c r="K354" s="92">
        <f>SUMIF('1. Estimation Equipe +VHL '!$I$6:$I$738,H354,'1. Estimation Equipe +VHL '!$L$6:$L$738)</f>
        <v>1260</v>
      </c>
      <c r="L354" s="91">
        <f>SUMIF('1. Estimation Equipe +VHL '!$I$6:$I$738,H354,'1. Estimation Equipe +VHL '!$AU$6:$AU$738)</f>
        <v>1403598.0455180225</v>
      </c>
      <c r="M354" s="93"/>
      <c r="N354" s="93"/>
      <c r="O354" s="93">
        <v>0</v>
      </c>
      <c r="P354" s="93"/>
      <c r="Q354" s="93">
        <v>25098.560000000001</v>
      </c>
      <c r="R354" s="93">
        <v>85233.16</v>
      </c>
      <c r="S354" s="93">
        <v>0</v>
      </c>
      <c r="T354" s="94">
        <f t="shared" si="17"/>
        <v>1293266.3255180225</v>
      </c>
      <c r="U354" s="110">
        <f>SUMIF('1. Estimation Equipe +VHL '!$I$6:$I$738,H354,'1. Estimation Equipe +VHL '!$AY$6:$AY$738)</f>
        <v>1403598.0455180225</v>
      </c>
      <c r="V354" s="114">
        <f t="shared" si="18"/>
        <v>4183.0933333333414</v>
      </c>
      <c r="W354" s="114"/>
      <c r="X354" s="111">
        <f t="shared" si="16"/>
        <v>1314181.7921846893</v>
      </c>
    </row>
    <row r="355" spans="1:24" x14ac:dyDescent="0.25">
      <c r="A355" s="60" t="s">
        <v>599</v>
      </c>
      <c r="B355" s="61" t="s">
        <v>599</v>
      </c>
      <c r="C355" s="62" t="s">
        <v>1322</v>
      </c>
      <c r="D355" s="63" t="s">
        <v>1323</v>
      </c>
      <c r="E355" s="64" t="s">
        <v>2355</v>
      </c>
      <c r="F355" s="65">
        <v>1.07</v>
      </c>
      <c r="G355" s="53" t="s">
        <v>599</v>
      </c>
      <c r="H355" s="54" t="s">
        <v>1322</v>
      </c>
      <c r="I355" s="55" t="s">
        <v>1323</v>
      </c>
      <c r="J355" s="91">
        <f>SUMIF('1. Estimation Equipe +VHL '!$I$6:$I$738,H355,'1. Estimation Equipe +VHL '!$AV$6:$AV$738)</f>
        <v>1</v>
      </c>
      <c r="K355" s="92">
        <f>SUMIF('1. Estimation Equipe +VHL '!$I$6:$I$738,H355,'1. Estimation Equipe +VHL '!$L$6:$L$738)</f>
        <v>817</v>
      </c>
      <c r="L355" s="91">
        <f>SUMIF('1. Estimation Equipe +VHL '!$I$6:$I$738,H355,'1. Estimation Equipe +VHL '!$AU$6:$AU$738)</f>
        <v>1081366.0073182734</v>
      </c>
      <c r="M355" s="93"/>
      <c r="N355" s="93"/>
      <c r="O355" s="93">
        <v>0</v>
      </c>
      <c r="P355" s="93"/>
      <c r="Q355" s="93">
        <v>0</v>
      </c>
      <c r="R355" s="93">
        <v>58723</v>
      </c>
      <c r="S355" s="93">
        <v>0</v>
      </c>
      <c r="T355" s="94">
        <f t="shared" si="17"/>
        <v>1022643.0073182734</v>
      </c>
      <c r="U355" s="110">
        <f>SUMIF('1. Estimation Equipe +VHL '!$I$6:$I$738,H355,'1. Estimation Equipe +VHL '!$AY$6:$AY$738)</f>
        <v>1081366.0073182734</v>
      </c>
      <c r="V355" s="114">
        <f t="shared" si="18"/>
        <v>0</v>
      </c>
      <c r="W355" s="114"/>
      <c r="X355" s="111">
        <f t="shared" si="16"/>
        <v>1022643.0073182734</v>
      </c>
    </row>
    <row r="356" spans="1:24" x14ac:dyDescent="0.25">
      <c r="A356" s="60" t="s">
        <v>599</v>
      </c>
      <c r="B356" s="61" t="s">
        <v>599</v>
      </c>
      <c r="C356" s="62" t="s">
        <v>1324</v>
      </c>
      <c r="D356" s="63" t="s">
        <v>1325</v>
      </c>
      <c r="E356" s="64" t="s">
        <v>2355</v>
      </c>
      <c r="F356" s="65">
        <v>1.07</v>
      </c>
      <c r="G356" s="53" t="s">
        <v>599</v>
      </c>
      <c r="H356" s="54" t="s">
        <v>1324</v>
      </c>
      <c r="I356" s="55" t="s">
        <v>1325</v>
      </c>
      <c r="J356" s="91">
        <f>SUMIF('1. Estimation Equipe +VHL '!$I$6:$I$738,H356,'1. Estimation Equipe +VHL '!$AV$6:$AV$738)</f>
        <v>1</v>
      </c>
      <c r="K356" s="92">
        <f>SUMIF('1. Estimation Equipe +VHL '!$I$6:$I$738,H356,'1. Estimation Equipe +VHL '!$L$6:$L$738)</f>
        <v>4165</v>
      </c>
      <c r="L356" s="91">
        <f>SUMIF('1. Estimation Equipe +VHL '!$I$6:$I$738,H356,'1. Estimation Equipe +VHL '!$AU$6:$AU$738)</f>
        <v>4258859.158185198</v>
      </c>
      <c r="M356" s="93"/>
      <c r="N356" s="93"/>
      <c r="O356" s="93">
        <v>0</v>
      </c>
      <c r="P356" s="93"/>
      <c r="Q356" s="93">
        <v>0</v>
      </c>
      <c r="R356" s="93">
        <v>490100</v>
      </c>
      <c r="S356" s="93">
        <v>0</v>
      </c>
      <c r="T356" s="94">
        <f t="shared" si="17"/>
        <v>3768759.158185198</v>
      </c>
      <c r="U356" s="110">
        <f>SUMIF('1. Estimation Equipe +VHL '!$I$6:$I$738,H356,'1. Estimation Equipe +VHL '!$AY$6:$AY$738)</f>
        <v>4258859.158185198</v>
      </c>
      <c r="V356" s="114">
        <f t="shared" si="18"/>
        <v>0</v>
      </c>
      <c r="W356" s="114"/>
      <c r="X356" s="111">
        <f t="shared" si="16"/>
        <v>3768759.158185198</v>
      </c>
    </row>
    <row r="357" spans="1:24" x14ac:dyDescent="0.25">
      <c r="A357" s="60" t="s">
        <v>599</v>
      </c>
      <c r="B357" s="61" t="s">
        <v>599</v>
      </c>
      <c r="C357" s="62" t="s">
        <v>1326</v>
      </c>
      <c r="D357" s="63" t="s">
        <v>1327</v>
      </c>
      <c r="E357" s="64" t="s">
        <v>2355</v>
      </c>
      <c r="F357" s="65">
        <v>1.07</v>
      </c>
      <c r="G357" s="53" t="s">
        <v>599</v>
      </c>
      <c r="H357" s="54" t="s">
        <v>1326</v>
      </c>
      <c r="I357" s="55" t="s">
        <v>1327</v>
      </c>
      <c r="J357" s="91">
        <f>SUMIF('1. Estimation Equipe +VHL '!$I$6:$I$738,H357,'1. Estimation Equipe +VHL '!$AV$6:$AV$738)</f>
        <v>1</v>
      </c>
      <c r="K357" s="92">
        <f>SUMIF('1. Estimation Equipe +VHL '!$I$6:$I$738,H357,'1. Estimation Equipe +VHL '!$L$6:$L$738)</f>
        <v>3065</v>
      </c>
      <c r="L357" s="91">
        <f>SUMIF('1. Estimation Equipe +VHL '!$I$6:$I$738,H357,'1. Estimation Equipe +VHL '!$AU$6:$AU$738)</f>
        <v>2816332.921975086</v>
      </c>
      <c r="M357" s="93"/>
      <c r="N357" s="93"/>
      <c r="O357" s="93">
        <v>0</v>
      </c>
      <c r="P357" s="93"/>
      <c r="Q357" s="93">
        <v>145816.35999999999</v>
      </c>
      <c r="R357" s="93">
        <v>366146.27</v>
      </c>
      <c r="S357" s="93">
        <v>0</v>
      </c>
      <c r="T357" s="94">
        <f t="shared" si="17"/>
        <v>2304370.2919750861</v>
      </c>
      <c r="U357" s="110">
        <f>SUMIF('1. Estimation Equipe +VHL '!$I$6:$I$738,H357,'1. Estimation Equipe +VHL '!$AY$6:$AY$738)</f>
        <v>2816332.921975086</v>
      </c>
      <c r="V357" s="114">
        <f t="shared" si="18"/>
        <v>24302.726666666713</v>
      </c>
      <c r="W357" s="114"/>
      <c r="X357" s="111">
        <f t="shared" si="16"/>
        <v>2425883.9253084194</v>
      </c>
    </row>
    <row r="358" spans="1:24" x14ac:dyDescent="0.25">
      <c r="A358" s="60" t="s">
        <v>599</v>
      </c>
      <c r="B358" s="61" t="s">
        <v>599</v>
      </c>
      <c r="C358" s="62" t="s">
        <v>1328</v>
      </c>
      <c r="D358" s="63" t="s">
        <v>1329</v>
      </c>
      <c r="E358" s="64" t="s">
        <v>2357</v>
      </c>
      <c r="F358" s="65">
        <v>1.07</v>
      </c>
      <c r="G358" s="53" t="s">
        <v>599</v>
      </c>
      <c r="H358" s="54" t="s">
        <v>1328</v>
      </c>
      <c r="I358" s="55" t="s">
        <v>1329</v>
      </c>
      <c r="J358" s="91">
        <f>SUMIF('1. Estimation Equipe +VHL '!$I$6:$I$738,H358,'1. Estimation Equipe +VHL '!$AV$6:$AV$738)</f>
        <v>0</v>
      </c>
      <c r="K358" s="92">
        <f>SUMIF('1. Estimation Equipe +VHL '!$I$6:$I$738,H358,'1. Estimation Equipe +VHL '!$L$6:$L$738)</f>
        <v>0</v>
      </c>
      <c r="L358" s="91">
        <f>SUMIF('1. Estimation Equipe +VHL '!$I$6:$I$738,H358,'1. Estimation Equipe +VHL '!$AU$6:$AU$738)</f>
        <v>0</v>
      </c>
      <c r="M358" s="93"/>
      <c r="N358" s="93"/>
      <c r="O358" s="93">
        <v>0</v>
      </c>
      <c r="P358" s="93"/>
      <c r="Q358" s="93">
        <v>0</v>
      </c>
      <c r="R358" s="93">
        <v>0</v>
      </c>
      <c r="S358" s="93">
        <v>0</v>
      </c>
      <c r="T358" s="94">
        <f t="shared" si="17"/>
        <v>0</v>
      </c>
      <c r="U358" s="110">
        <f>SUMIF('1. Estimation Equipe +VHL '!$I$6:$I$738,H358,'1. Estimation Equipe +VHL '!$AY$6:$AY$738)</f>
        <v>0</v>
      </c>
      <c r="V358" s="114">
        <f t="shared" si="18"/>
        <v>0</v>
      </c>
      <c r="W358" s="114"/>
      <c r="X358" s="111">
        <f t="shared" si="16"/>
        <v>0</v>
      </c>
    </row>
    <row r="359" spans="1:24" x14ac:dyDescent="0.25">
      <c r="A359" s="60" t="s">
        <v>599</v>
      </c>
      <c r="B359" s="61" t="s">
        <v>599</v>
      </c>
      <c r="C359" s="62" t="s">
        <v>1330</v>
      </c>
      <c r="D359" s="63" t="s">
        <v>1331</v>
      </c>
      <c r="E359" s="64" t="s">
        <v>2355</v>
      </c>
      <c r="F359" s="65">
        <v>1.07</v>
      </c>
      <c r="G359" s="53" t="s">
        <v>599</v>
      </c>
      <c r="H359" s="54" t="s">
        <v>1330</v>
      </c>
      <c r="I359" s="55" t="s">
        <v>1331</v>
      </c>
      <c r="J359" s="91">
        <f>SUMIF('1. Estimation Equipe +VHL '!$I$6:$I$738,H359,'1. Estimation Equipe +VHL '!$AV$6:$AV$738)</f>
        <v>2</v>
      </c>
      <c r="K359" s="92">
        <f>SUMIF('1. Estimation Equipe +VHL '!$I$6:$I$738,H359,'1. Estimation Equipe +VHL '!$L$6:$L$738)</f>
        <v>4868</v>
      </c>
      <c r="L359" s="91">
        <f>SUMIF('1. Estimation Equipe +VHL '!$I$6:$I$738,H359,'1. Estimation Equipe +VHL '!$AU$6:$AU$738)</f>
        <v>4382906.241317194</v>
      </c>
      <c r="M359" s="93"/>
      <c r="N359" s="93"/>
      <c r="O359" s="93">
        <v>0</v>
      </c>
      <c r="P359" s="93"/>
      <c r="Q359" s="93">
        <v>356540</v>
      </c>
      <c r="R359" s="93">
        <v>683638</v>
      </c>
      <c r="S359" s="93">
        <v>0</v>
      </c>
      <c r="T359" s="94">
        <f t="shared" si="17"/>
        <v>3342728.241317194</v>
      </c>
      <c r="U359" s="110">
        <f>SUMIF('1. Estimation Equipe +VHL '!$I$6:$I$738,H359,'1. Estimation Equipe +VHL '!$AY$6:$AY$738)</f>
        <v>4382906.241317194</v>
      </c>
      <c r="V359" s="114">
        <f t="shared" si="18"/>
        <v>59423.333333333452</v>
      </c>
      <c r="W359" s="114"/>
      <c r="X359" s="111">
        <f t="shared" si="16"/>
        <v>3639844.9079838609</v>
      </c>
    </row>
    <row r="360" spans="1:24" x14ac:dyDescent="0.25">
      <c r="A360" s="60" t="s">
        <v>599</v>
      </c>
      <c r="B360" s="61" t="s">
        <v>599</v>
      </c>
      <c r="C360" s="62" t="s">
        <v>1332</v>
      </c>
      <c r="D360" s="63" t="s">
        <v>1333</v>
      </c>
      <c r="E360" s="64" t="s">
        <v>2355</v>
      </c>
      <c r="F360" s="65">
        <v>1.07</v>
      </c>
      <c r="G360" s="53" t="s">
        <v>599</v>
      </c>
      <c r="H360" s="54" t="s">
        <v>1332</v>
      </c>
      <c r="I360" s="55" t="s">
        <v>1333</v>
      </c>
      <c r="J360" s="91">
        <f>SUMIF('1. Estimation Equipe +VHL '!$I$6:$I$738,H360,'1. Estimation Equipe +VHL '!$AV$6:$AV$738)</f>
        <v>0</v>
      </c>
      <c r="K360" s="92">
        <f>SUMIF('1. Estimation Equipe +VHL '!$I$6:$I$738,H360,'1. Estimation Equipe +VHL '!$L$6:$L$738)</f>
        <v>0</v>
      </c>
      <c r="L360" s="91">
        <f>SUMIF('1. Estimation Equipe +VHL '!$I$6:$I$738,H360,'1. Estimation Equipe +VHL '!$AU$6:$AU$738)</f>
        <v>0</v>
      </c>
      <c r="M360" s="93"/>
      <c r="N360" s="93"/>
      <c r="O360" s="93">
        <v>0</v>
      </c>
      <c r="P360" s="93"/>
      <c r="Q360" s="93">
        <v>0</v>
      </c>
      <c r="R360" s="93">
        <v>0</v>
      </c>
      <c r="S360" s="93">
        <v>0</v>
      </c>
      <c r="T360" s="94">
        <f t="shared" si="17"/>
        <v>0</v>
      </c>
      <c r="U360" s="110">
        <f>SUMIF('1. Estimation Equipe +VHL '!$I$6:$I$738,H360,'1. Estimation Equipe +VHL '!$AY$6:$AY$738)</f>
        <v>0</v>
      </c>
      <c r="V360" s="114">
        <f t="shared" si="18"/>
        <v>0</v>
      </c>
      <c r="W360" s="114"/>
      <c r="X360" s="111">
        <f t="shared" si="16"/>
        <v>0</v>
      </c>
    </row>
    <row r="361" spans="1:24" x14ac:dyDescent="0.25">
      <c r="A361" s="60" t="s">
        <v>599</v>
      </c>
      <c r="B361" s="61" t="s">
        <v>599</v>
      </c>
      <c r="C361" s="62" t="s">
        <v>1334</v>
      </c>
      <c r="D361" s="63" t="s">
        <v>1335</v>
      </c>
      <c r="E361" s="64" t="s">
        <v>2355</v>
      </c>
      <c r="F361" s="65">
        <v>1.07</v>
      </c>
      <c r="G361" s="53" t="s">
        <v>599</v>
      </c>
      <c r="H361" s="54" t="s">
        <v>1334</v>
      </c>
      <c r="I361" s="55" t="s">
        <v>1335</v>
      </c>
      <c r="J361" s="91">
        <f>SUMIF('1. Estimation Equipe +VHL '!$I$6:$I$738,H361,'1. Estimation Equipe +VHL '!$AV$6:$AV$738)</f>
        <v>1</v>
      </c>
      <c r="K361" s="92">
        <f>SUMIF('1. Estimation Equipe +VHL '!$I$6:$I$738,H361,'1. Estimation Equipe +VHL '!$L$6:$L$738)</f>
        <v>1323</v>
      </c>
      <c r="L361" s="91">
        <f>SUMIF('1. Estimation Equipe +VHL '!$I$6:$I$738,H361,'1. Estimation Equipe +VHL '!$AU$6:$AU$738)</f>
        <v>1332554.2262447197</v>
      </c>
      <c r="M361" s="93"/>
      <c r="N361" s="93"/>
      <c r="O361" s="93">
        <v>0</v>
      </c>
      <c r="P361" s="93"/>
      <c r="Q361" s="93">
        <v>0</v>
      </c>
      <c r="R361" s="93">
        <v>299427</v>
      </c>
      <c r="S361" s="93">
        <v>0</v>
      </c>
      <c r="T361" s="94">
        <f t="shared" si="17"/>
        <v>1033127.2262447197</v>
      </c>
      <c r="U361" s="110">
        <f>SUMIF('1. Estimation Equipe +VHL '!$I$6:$I$738,H361,'1. Estimation Equipe +VHL '!$AY$6:$AY$738)</f>
        <v>1332554.2262447197</v>
      </c>
      <c r="V361" s="114">
        <f t="shared" si="18"/>
        <v>0</v>
      </c>
      <c r="W361" s="114"/>
      <c r="X361" s="111">
        <f t="shared" si="16"/>
        <v>1033127.2262447197</v>
      </c>
    </row>
    <row r="362" spans="1:24" x14ac:dyDescent="0.25">
      <c r="A362" s="60" t="s">
        <v>599</v>
      </c>
      <c r="B362" s="61" t="s">
        <v>599</v>
      </c>
      <c r="C362" s="62" t="s">
        <v>1336</v>
      </c>
      <c r="D362" s="63" t="s">
        <v>1337</v>
      </c>
      <c r="E362" s="64" t="s">
        <v>2355</v>
      </c>
      <c r="F362" s="65">
        <v>1.07</v>
      </c>
      <c r="G362" s="53" t="s">
        <v>599</v>
      </c>
      <c r="H362" s="54" t="s">
        <v>1336</v>
      </c>
      <c r="I362" s="55" t="s">
        <v>1337</v>
      </c>
      <c r="J362" s="91">
        <f>SUMIF('1. Estimation Equipe +VHL '!$I$6:$I$738,H362,'1. Estimation Equipe +VHL '!$AV$6:$AV$738)</f>
        <v>1</v>
      </c>
      <c r="K362" s="92">
        <f>SUMIF('1. Estimation Equipe +VHL '!$I$6:$I$738,H362,'1. Estimation Equipe +VHL '!$L$6:$L$738)</f>
        <v>771</v>
      </c>
      <c r="L362" s="91">
        <f>SUMIF('1. Estimation Equipe +VHL '!$I$6:$I$738,H362,'1. Estimation Equipe +VHL '!$AU$6:$AU$738)</f>
        <v>1108055.6712571108</v>
      </c>
      <c r="M362" s="93"/>
      <c r="N362" s="93"/>
      <c r="O362" s="93">
        <v>0</v>
      </c>
      <c r="P362" s="93"/>
      <c r="Q362" s="93">
        <v>0</v>
      </c>
      <c r="R362" s="93">
        <v>249538.39</v>
      </c>
      <c r="S362" s="93">
        <v>0</v>
      </c>
      <c r="T362" s="94">
        <f t="shared" si="17"/>
        <v>858517.28125711076</v>
      </c>
      <c r="U362" s="110">
        <f>SUMIF('1. Estimation Equipe +VHL '!$I$6:$I$738,H362,'1. Estimation Equipe +VHL '!$AY$6:$AY$738)</f>
        <v>1108055.6712571108</v>
      </c>
      <c r="V362" s="114">
        <f t="shared" si="18"/>
        <v>0</v>
      </c>
      <c r="W362" s="114"/>
      <c r="X362" s="111">
        <f t="shared" si="16"/>
        <v>858517.28125711076</v>
      </c>
    </row>
    <row r="363" spans="1:24" x14ac:dyDescent="0.25">
      <c r="A363" s="60" t="s">
        <v>599</v>
      </c>
      <c r="B363" s="61" t="s">
        <v>599</v>
      </c>
      <c r="C363" s="62" t="s">
        <v>1338</v>
      </c>
      <c r="D363" s="63" t="s">
        <v>1339</v>
      </c>
      <c r="E363" s="64" t="s">
        <v>2355</v>
      </c>
      <c r="F363" s="65">
        <v>1.07</v>
      </c>
      <c r="G363" s="53" t="s">
        <v>599</v>
      </c>
      <c r="H363" s="54" t="s">
        <v>1338</v>
      </c>
      <c r="I363" s="55" t="s">
        <v>1339</v>
      </c>
      <c r="J363" s="91">
        <f>SUMIF('1. Estimation Equipe +VHL '!$I$6:$I$738,H363,'1. Estimation Equipe +VHL '!$AV$6:$AV$738)</f>
        <v>1</v>
      </c>
      <c r="K363" s="92">
        <f>SUMIF('1. Estimation Equipe +VHL '!$I$6:$I$738,H363,'1. Estimation Equipe +VHL '!$L$6:$L$738)</f>
        <v>5831</v>
      </c>
      <c r="L363" s="91">
        <f>SUMIF('1. Estimation Equipe +VHL '!$I$6:$I$738,H363,'1. Estimation Equipe +VHL '!$AU$6:$AU$738)</f>
        <v>5750411.6382234264</v>
      </c>
      <c r="M363" s="93"/>
      <c r="N363" s="93"/>
      <c r="O363" s="93">
        <v>0</v>
      </c>
      <c r="P363" s="93"/>
      <c r="Q363" s="93">
        <v>868656</v>
      </c>
      <c r="R363" s="93">
        <v>382282</v>
      </c>
      <c r="S363" s="93">
        <v>0</v>
      </c>
      <c r="T363" s="94">
        <f t="shared" si="17"/>
        <v>4499473.6382234264</v>
      </c>
      <c r="U363" s="110">
        <f>SUMIF('1. Estimation Equipe +VHL '!$I$6:$I$738,H363,'1. Estimation Equipe +VHL '!$AY$6:$AY$738)</f>
        <v>5750411.6382234264</v>
      </c>
      <c r="V363" s="114">
        <f t="shared" si="18"/>
        <v>144776.00000000029</v>
      </c>
      <c r="W363" s="114"/>
      <c r="X363" s="111">
        <f t="shared" si="16"/>
        <v>5223353.6382234264</v>
      </c>
    </row>
    <row r="364" spans="1:24" x14ac:dyDescent="0.25">
      <c r="A364" s="60" t="s">
        <v>2363</v>
      </c>
      <c r="B364" s="61" t="s">
        <v>589</v>
      </c>
      <c r="C364" s="62" t="s">
        <v>1340</v>
      </c>
      <c r="D364" s="63" t="s">
        <v>1341</v>
      </c>
      <c r="E364" s="64" t="s">
        <v>2355</v>
      </c>
      <c r="F364" s="65">
        <v>1</v>
      </c>
      <c r="G364" s="53" t="s">
        <v>589</v>
      </c>
      <c r="H364" s="54" t="s">
        <v>1340</v>
      </c>
      <c r="I364" s="55" t="s">
        <v>1341</v>
      </c>
      <c r="J364" s="91">
        <f>SUMIF('1. Estimation Equipe +VHL '!$I$6:$I$738,H364,'1. Estimation Equipe +VHL '!$AV$6:$AV$738)</f>
        <v>1</v>
      </c>
      <c r="K364" s="92">
        <f>SUMIF('1. Estimation Equipe +VHL '!$I$6:$I$738,H364,'1. Estimation Equipe +VHL '!$L$6:$L$738)</f>
        <v>4246</v>
      </c>
      <c r="L364" s="91">
        <f>SUMIF('1. Estimation Equipe +VHL '!$I$6:$I$738,H364,'1. Estimation Equipe +VHL '!$AU$6:$AU$738)</f>
        <v>4108483.4837029409</v>
      </c>
      <c r="M364" s="93"/>
      <c r="N364" s="93"/>
      <c r="O364" s="93">
        <v>0</v>
      </c>
      <c r="P364" s="93"/>
      <c r="Q364" s="93">
        <v>180334.8</v>
      </c>
      <c r="R364" s="93">
        <v>336562.5</v>
      </c>
      <c r="S364" s="93">
        <v>0</v>
      </c>
      <c r="T364" s="94">
        <f t="shared" si="17"/>
        <v>3591586.1837029411</v>
      </c>
      <c r="U364" s="110">
        <f>SUMIF('1. Estimation Equipe +VHL '!$I$6:$I$738,H364,'1. Estimation Equipe +VHL '!$AY$6:$AY$738)</f>
        <v>4108483.4837029409</v>
      </c>
      <c r="V364" s="114">
        <f t="shared" si="18"/>
        <v>30055.800000000057</v>
      </c>
      <c r="W364" s="114"/>
      <c r="X364" s="111">
        <f t="shared" si="16"/>
        <v>3741865.1837029406</v>
      </c>
    </row>
    <row r="365" spans="1:24" x14ac:dyDescent="0.25">
      <c r="A365" s="60" t="s">
        <v>2363</v>
      </c>
      <c r="B365" s="61" t="s">
        <v>589</v>
      </c>
      <c r="C365" s="62" t="s">
        <v>1342</v>
      </c>
      <c r="D365" s="63" t="s">
        <v>1343</v>
      </c>
      <c r="E365" s="64" t="s">
        <v>2355</v>
      </c>
      <c r="F365" s="65">
        <v>1</v>
      </c>
      <c r="G365" s="53" t="s">
        <v>589</v>
      </c>
      <c r="H365" s="54" t="s">
        <v>1342</v>
      </c>
      <c r="I365" s="55" t="s">
        <v>1343</v>
      </c>
      <c r="J365" s="91">
        <f>SUMIF('1. Estimation Equipe +VHL '!$I$6:$I$738,H365,'1. Estimation Equipe +VHL '!$AV$6:$AV$738)</f>
        <v>3</v>
      </c>
      <c r="K365" s="92">
        <f>SUMIF('1. Estimation Equipe +VHL '!$I$6:$I$738,H365,'1. Estimation Equipe +VHL '!$L$6:$L$738)</f>
        <v>1881</v>
      </c>
      <c r="L365" s="91">
        <f>SUMIF('1. Estimation Equipe +VHL '!$I$6:$I$738,H365,'1. Estimation Equipe +VHL '!$AU$6:$AU$738)</f>
        <v>2977226.5753827379</v>
      </c>
      <c r="M365" s="93"/>
      <c r="N365" s="93"/>
      <c r="O365" s="93">
        <v>0</v>
      </c>
      <c r="P365" s="93"/>
      <c r="Q365" s="93">
        <v>0</v>
      </c>
      <c r="R365" s="93">
        <v>236158.85</v>
      </c>
      <c r="S365" s="93">
        <v>0</v>
      </c>
      <c r="T365" s="94">
        <f t="shared" si="17"/>
        <v>2741067.7253827378</v>
      </c>
      <c r="U365" s="110">
        <f>SUMIF('1. Estimation Equipe +VHL '!$I$6:$I$738,H365,'1. Estimation Equipe +VHL '!$AY$6:$AY$738)</f>
        <v>2977226.5753827379</v>
      </c>
      <c r="V365" s="114">
        <f t="shared" si="18"/>
        <v>0</v>
      </c>
      <c r="W365" s="114"/>
      <c r="X365" s="111">
        <f t="shared" si="16"/>
        <v>2741067.7253827378</v>
      </c>
    </row>
    <row r="366" spans="1:24" x14ac:dyDescent="0.25">
      <c r="A366" s="60" t="s">
        <v>2356</v>
      </c>
      <c r="B366" s="61" t="s">
        <v>585</v>
      </c>
      <c r="C366" s="62" t="s">
        <v>1344</v>
      </c>
      <c r="D366" s="63" t="s">
        <v>1345</v>
      </c>
      <c r="E366" s="64" t="s">
        <v>2355</v>
      </c>
      <c r="F366" s="65">
        <v>1</v>
      </c>
      <c r="G366" s="53" t="s">
        <v>585</v>
      </c>
      <c r="H366" s="54" t="s">
        <v>1344</v>
      </c>
      <c r="I366" s="55" t="s">
        <v>1345</v>
      </c>
      <c r="J366" s="91">
        <f>SUMIF('1. Estimation Equipe +VHL '!$I$6:$I$738,H366,'1. Estimation Equipe +VHL '!$AV$6:$AV$738)</f>
        <v>1</v>
      </c>
      <c r="K366" s="92">
        <f>SUMIF('1. Estimation Equipe +VHL '!$I$6:$I$738,H366,'1. Estimation Equipe +VHL '!$L$6:$L$738)</f>
        <v>2006</v>
      </c>
      <c r="L366" s="91">
        <f>SUMIF('1. Estimation Equipe +VHL '!$I$6:$I$738,H366,'1. Estimation Equipe +VHL '!$AU$6:$AU$738)</f>
        <v>1979165.7561320346</v>
      </c>
      <c r="M366" s="93"/>
      <c r="N366" s="93"/>
      <c r="O366" s="93">
        <v>0</v>
      </c>
      <c r="P366" s="93"/>
      <c r="Q366" s="93">
        <v>42284</v>
      </c>
      <c r="R366" s="93">
        <v>241908</v>
      </c>
      <c r="S366" s="93">
        <v>0</v>
      </c>
      <c r="T366" s="94">
        <f t="shared" si="17"/>
        <v>1694973.7561320346</v>
      </c>
      <c r="U366" s="110">
        <f>SUMIF('1. Estimation Equipe +VHL '!$I$6:$I$738,H366,'1. Estimation Equipe +VHL '!$AY$6:$AY$738)</f>
        <v>1979165.7561320346</v>
      </c>
      <c r="V366" s="114">
        <f t="shared" si="18"/>
        <v>7047.3333333333467</v>
      </c>
      <c r="W366" s="114"/>
      <c r="X366" s="111">
        <f t="shared" si="16"/>
        <v>1730210.4227987013</v>
      </c>
    </row>
    <row r="367" spans="1:24" x14ac:dyDescent="0.25">
      <c r="A367" s="60" t="s">
        <v>2356</v>
      </c>
      <c r="B367" s="61" t="s">
        <v>585</v>
      </c>
      <c r="C367" s="62" t="s">
        <v>1346</v>
      </c>
      <c r="D367" s="63" t="s">
        <v>1347</v>
      </c>
      <c r="E367" s="64" t="s">
        <v>2358</v>
      </c>
      <c r="F367" s="65">
        <v>1</v>
      </c>
      <c r="G367" s="53" t="s">
        <v>585</v>
      </c>
      <c r="H367" s="54" t="s">
        <v>1346</v>
      </c>
      <c r="I367" s="55" t="s">
        <v>1347</v>
      </c>
      <c r="J367" s="91">
        <f>SUMIF('1. Estimation Equipe +VHL '!$I$6:$I$738,H367,'1. Estimation Equipe +VHL '!$AV$6:$AV$738)</f>
        <v>1</v>
      </c>
      <c r="K367" s="92">
        <f>SUMIF('1. Estimation Equipe +VHL '!$I$6:$I$738,H367,'1. Estimation Equipe +VHL '!$L$6:$L$738)</f>
        <v>7009</v>
      </c>
      <c r="L367" s="91">
        <f>SUMIF('1. Estimation Equipe +VHL '!$I$6:$I$738,H367,'1. Estimation Equipe +VHL '!$AU$6:$AU$738)</f>
        <v>6444149.3349912558</v>
      </c>
      <c r="M367" s="93"/>
      <c r="N367" s="93"/>
      <c r="O367" s="93">
        <v>0</v>
      </c>
      <c r="P367" s="93">
        <v>1296433</v>
      </c>
      <c r="Q367" s="93">
        <v>929479.5</v>
      </c>
      <c r="R367" s="93">
        <v>645810.9</v>
      </c>
      <c r="S367" s="93">
        <v>0</v>
      </c>
      <c r="T367" s="94">
        <f t="shared" si="17"/>
        <v>6165291.9349912554</v>
      </c>
      <c r="U367" s="110">
        <f>SUMIF('1. Estimation Equipe +VHL '!$I$6:$I$738,H367,'1. Estimation Equipe +VHL '!$AY$6:$AY$738)</f>
        <v>6444149.3349912558</v>
      </c>
      <c r="V367" s="114">
        <f t="shared" si="18"/>
        <v>154913.25000000029</v>
      </c>
      <c r="W367" s="114"/>
      <c r="X367" s="111">
        <f t="shared" si="16"/>
        <v>6939858.1849912554</v>
      </c>
    </row>
    <row r="368" spans="1:24" x14ac:dyDescent="0.25">
      <c r="A368" s="60" t="s">
        <v>2356</v>
      </c>
      <c r="B368" s="61" t="s">
        <v>585</v>
      </c>
      <c r="C368" s="62" t="s">
        <v>1348</v>
      </c>
      <c r="D368" s="63" t="s">
        <v>1349</v>
      </c>
      <c r="E368" s="64" t="s">
        <v>2355</v>
      </c>
      <c r="F368" s="65">
        <v>1</v>
      </c>
      <c r="G368" s="53" t="s">
        <v>585</v>
      </c>
      <c r="H368" s="54" t="s">
        <v>1348</v>
      </c>
      <c r="I368" s="55" t="s">
        <v>1349</v>
      </c>
      <c r="J368" s="91">
        <f>SUMIF('1. Estimation Equipe +VHL '!$I$6:$I$738,H368,'1. Estimation Equipe +VHL '!$AV$6:$AV$738)</f>
        <v>1</v>
      </c>
      <c r="K368" s="92">
        <f>SUMIF('1. Estimation Equipe +VHL '!$I$6:$I$738,H368,'1. Estimation Equipe +VHL '!$L$6:$L$738)</f>
        <v>628</v>
      </c>
      <c r="L368" s="91">
        <f>SUMIF('1. Estimation Equipe +VHL '!$I$6:$I$738,H368,'1. Estimation Equipe +VHL '!$AU$6:$AU$738)</f>
        <v>1066132.4330151512</v>
      </c>
      <c r="M368" s="93"/>
      <c r="N368" s="93"/>
      <c r="O368" s="93">
        <v>0</v>
      </c>
      <c r="P368" s="93"/>
      <c r="Q368" s="93">
        <v>0</v>
      </c>
      <c r="R368" s="93">
        <v>135017.79</v>
      </c>
      <c r="S368" s="93">
        <v>0</v>
      </c>
      <c r="T368" s="94">
        <f t="shared" si="17"/>
        <v>931114.64301515114</v>
      </c>
      <c r="U368" s="110">
        <f>SUMIF('1. Estimation Equipe +VHL '!$I$6:$I$738,H368,'1. Estimation Equipe +VHL '!$AY$6:$AY$738)</f>
        <v>1066132.4330151512</v>
      </c>
      <c r="V368" s="114">
        <f t="shared" si="18"/>
        <v>0</v>
      </c>
      <c r="W368" s="114"/>
      <c r="X368" s="111">
        <f t="shared" si="16"/>
        <v>931114.64301515114</v>
      </c>
    </row>
    <row r="369" spans="1:24" x14ac:dyDescent="0.25">
      <c r="A369" s="60" t="s">
        <v>2356</v>
      </c>
      <c r="B369" s="61" t="s">
        <v>585</v>
      </c>
      <c r="C369" s="62" t="s">
        <v>1350</v>
      </c>
      <c r="D369" s="63" t="s">
        <v>1351</v>
      </c>
      <c r="E369" s="64" t="s">
        <v>2355</v>
      </c>
      <c r="F369" s="65">
        <v>1</v>
      </c>
      <c r="G369" s="53" t="s">
        <v>585</v>
      </c>
      <c r="H369" s="54" t="s">
        <v>1350</v>
      </c>
      <c r="I369" s="55" t="s">
        <v>1351</v>
      </c>
      <c r="J369" s="91">
        <f>SUMIF('1. Estimation Equipe +VHL '!$I$6:$I$738,H369,'1. Estimation Equipe +VHL '!$AV$6:$AV$738)</f>
        <v>1</v>
      </c>
      <c r="K369" s="92">
        <f>SUMIF('1. Estimation Equipe +VHL '!$I$6:$I$738,H369,'1. Estimation Equipe +VHL '!$L$6:$L$738)</f>
        <v>897</v>
      </c>
      <c r="L369" s="91">
        <f>SUMIF('1. Estimation Equipe +VHL '!$I$6:$I$738,H369,'1. Estimation Equipe +VHL '!$AU$6:$AU$738)</f>
        <v>1072664.2293700762</v>
      </c>
      <c r="M369" s="93"/>
      <c r="N369" s="93"/>
      <c r="O369" s="93">
        <v>0</v>
      </c>
      <c r="P369" s="93"/>
      <c r="Q369" s="93">
        <v>0</v>
      </c>
      <c r="R369" s="93">
        <v>750991</v>
      </c>
      <c r="S369" s="93">
        <v>0</v>
      </c>
      <c r="T369" s="94">
        <f t="shared" si="17"/>
        <v>321673.22937007621</v>
      </c>
      <c r="U369" s="110">
        <f>SUMIF('1. Estimation Equipe +VHL '!$I$6:$I$738,H369,'1. Estimation Equipe +VHL '!$AY$6:$AY$738)</f>
        <v>1072664.2293700762</v>
      </c>
      <c r="V369" s="114">
        <f t="shared" si="18"/>
        <v>0</v>
      </c>
      <c r="W369" s="114"/>
      <c r="X369" s="111">
        <f t="shared" si="16"/>
        <v>321673.22937007621</v>
      </c>
    </row>
    <row r="370" spans="1:24" x14ac:dyDescent="0.25">
      <c r="A370" s="60" t="s">
        <v>2356</v>
      </c>
      <c r="B370" s="61" t="s">
        <v>585</v>
      </c>
      <c r="C370" s="62" t="s">
        <v>1352</v>
      </c>
      <c r="D370" s="63" t="s">
        <v>1353</v>
      </c>
      <c r="E370" s="64" t="s">
        <v>2355</v>
      </c>
      <c r="F370" s="65">
        <v>1</v>
      </c>
      <c r="G370" s="53" t="s">
        <v>585</v>
      </c>
      <c r="H370" s="54" t="s">
        <v>1352</v>
      </c>
      <c r="I370" s="55" t="s">
        <v>1353</v>
      </c>
      <c r="J370" s="91">
        <f>SUMIF('1. Estimation Equipe +VHL '!$I$6:$I$738,H370,'1. Estimation Equipe +VHL '!$AV$6:$AV$738)</f>
        <v>1</v>
      </c>
      <c r="K370" s="92">
        <f>SUMIF('1. Estimation Equipe +VHL '!$I$6:$I$738,H370,'1. Estimation Equipe +VHL '!$L$6:$L$738)</f>
        <v>822</v>
      </c>
      <c r="L370" s="91">
        <f>SUMIF('1. Estimation Equipe +VHL '!$I$6:$I$738,H370,'1. Estimation Equipe +VHL '!$AU$6:$AU$738)</f>
        <v>1041391.1222890692</v>
      </c>
      <c r="M370" s="93"/>
      <c r="N370" s="93"/>
      <c r="O370" s="93">
        <v>0</v>
      </c>
      <c r="P370" s="93"/>
      <c r="Q370" s="93">
        <v>0</v>
      </c>
      <c r="R370" s="93">
        <v>27922.28</v>
      </c>
      <c r="S370" s="93">
        <v>0</v>
      </c>
      <c r="T370" s="94">
        <f t="shared" si="17"/>
        <v>1013468.8422890692</v>
      </c>
      <c r="U370" s="110">
        <f>SUMIF('1. Estimation Equipe +VHL '!$I$6:$I$738,H370,'1. Estimation Equipe +VHL '!$AY$6:$AY$738)</f>
        <v>1041391.1222890692</v>
      </c>
      <c r="V370" s="114">
        <f t="shared" si="18"/>
        <v>0</v>
      </c>
      <c r="W370" s="114"/>
      <c r="X370" s="111">
        <f t="shared" si="16"/>
        <v>1013468.8422890692</v>
      </c>
    </row>
    <row r="371" spans="1:24" x14ac:dyDescent="0.25">
      <c r="A371" s="60" t="s">
        <v>2360</v>
      </c>
      <c r="B371" s="61" t="s">
        <v>781</v>
      </c>
      <c r="C371" s="62" t="s">
        <v>1354</v>
      </c>
      <c r="D371" s="63" t="s">
        <v>680</v>
      </c>
      <c r="E371" s="64" t="s">
        <v>2355</v>
      </c>
      <c r="F371" s="65">
        <v>1</v>
      </c>
      <c r="G371" s="53" t="s">
        <v>781</v>
      </c>
      <c r="H371" s="54" t="s">
        <v>1354</v>
      </c>
      <c r="I371" s="55" t="s">
        <v>680</v>
      </c>
      <c r="J371" s="91">
        <f>SUMIF('1. Estimation Equipe +VHL '!$I$6:$I$738,H371,'1. Estimation Equipe +VHL '!$AV$6:$AV$738)</f>
        <v>1</v>
      </c>
      <c r="K371" s="92">
        <f>SUMIF('1. Estimation Equipe +VHL '!$I$6:$I$738,H371,'1. Estimation Equipe +VHL '!$L$6:$L$738)</f>
        <v>2289</v>
      </c>
      <c r="L371" s="91">
        <f>SUMIF('1. Estimation Equipe +VHL '!$I$6:$I$738,H371,'1. Estimation Equipe +VHL '!$AU$6:$AU$738)</f>
        <v>2152554.9673901508</v>
      </c>
      <c r="M371" s="93"/>
      <c r="N371" s="93"/>
      <c r="O371" s="93">
        <v>0</v>
      </c>
      <c r="P371" s="93"/>
      <c r="Q371" s="93">
        <v>457821.44</v>
      </c>
      <c r="R371" s="93">
        <v>258424.53</v>
      </c>
      <c r="S371" s="93">
        <v>0</v>
      </c>
      <c r="T371" s="94">
        <f t="shared" si="17"/>
        <v>1436308.9973901508</v>
      </c>
      <c r="U371" s="110">
        <f>SUMIF('1. Estimation Equipe +VHL '!$I$6:$I$738,H371,'1. Estimation Equipe +VHL '!$AY$6:$AY$738)</f>
        <v>2152554.9673901508</v>
      </c>
      <c r="V371" s="114">
        <f t="shared" si="18"/>
        <v>76303.573333333479</v>
      </c>
      <c r="W371" s="114"/>
      <c r="X371" s="111">
        <f t="shared" si="16"/>
        <v>1817826.8640568173</v>
      </c>
    </row>
    <row r="372" spans="1:24" x14ac:dyDescent="0.25">
      <c r="A372" s="60" t="s">
        <v>2360</v>
      </c>
      <c r="B372" s="61" t="s">
        <v>781</v>
      </c>
      <c r="C372" s="62" t="s">
        <v>1355</v>
      </c>
      <c r="D372" s="63" t="s">
        <v>1356</v>
      </c>
      <c r="E372" s="64" t="s">
        <v>2355</v>
      </c>
      <c r="F372" s="65">
        <v>1</v>
      </c>
      <c r="G372" s="53" t="s">
        <v>781</v>
      </c>
      <c r="H372" s="54" t="s">
        <v>1355</v>
      </c>
      <c r="I372" s="55" t="s">
        <v>1356</v>
      </c>
      <c r="J372" s="91">
        <f>SUMIF('1. Estimation Equipe +VHL '!$I$6:$I$738,H372,'1. Estimation Equipe +VHL '!$AV$6:$AV$738)</f>
        <v>1</v>
      </c>
      <c r="K372" s="92">
        <f>SUMIF('1. Estimation Equipe +VHL '!$I$6:$I$738,H372,'1. Estimation Equipe +VHL '!$L$6:$L$738)</f>
        <v>1658</v>
      </c>
      <c r="L372" s="91">
        <f>SUMIF('1. Estimation Equipe +VHL '!$I$6:$I$738,H372,'1. Estimation Equipe +VHL '!$AU$6:$AU$738)</f>
        <v>1497732.0518741878</v>
      </c>
      <c r="M372" s="93"/>
      <c r="N372" s="93"/>
      <c r="O372" s="93">
        <v>0</v>
      </c>
      <c r="P372" s="93"/>
      <c r="Q372" s="93">
        <v>2005.38</v>
      </c>
      <c r="R372" s="93">
        <v>270201.75</v>
      </c>
      <c r="S372" s="93">
        <v>0</v>
      </c>
      <c r="T372" s="94">
        <f t="shared" si="17"/>
        <v>1225524.9218741879</v>
      </c>
      <c r="U372" s="110">
        <f>SUMIF('1. Estimation Equipe +VHL '!$I$6:$I$738,H372,'1. Estimation Equipe +VHL '!$AY$6:$AY$738)</f>
        <v>1497732.0518741878</v>
      </c>
      <c r="V372" s="114">
        <f t="shared" si="18"/>
        <v>334.23000000000064</v>
      </c>
      <c r="W372" s="114"/>
      <c r="X372" s="111">
        <f t="shared" si="16"/>
        <v>1227196.0718741878</v>
      </c>
    </row>
    <row r="373" spans="1:24" x14ac:dyDescent="0.25">
      <c r="A373" s="60" t="s">
        <v>2360</v>
      </c>
      <c r="B373" s="61" t="s">
        <v>781</v>
      </c>
      <c r="C373" s="62" t="s">
        <v>1357</v>
      </c>
      <c r="D373" s="63" t="s">
        <v>681</v>
      </c>
      <c r="E373" s="64" t="s">
        <v>2355</v>
      </c>
      <c r="F373" s="65">
        <v>1</v>
      </c>
      <c r="G373" s="53" t="s">
        <v>781</v>
      </c>
      <c r="H373" s="54" t="s">
        <v>1357</v>
      </c>
      <c r="I373" s="55" t="s">
        <v>681</v>
      </c>
      <c r="J373" s="91">
        <f>SUMIF('1. Estimation Equipe +VHL '!$I$6:$I$738,H373,'1. Estimation Equipe +VHL '!$AV$6:$AV$738)</f>
        <v>1</v>
      </c>
      <c r="K373" s="92">
        <f>SUMIF('1. Estimation Equipe +VHL '!$I$6:$I$738,H373,'1. Estimation Equipe +VHL '!$L$6:$L$738)</f>
        <v>494</v>
      </c>
      <c r="L373" s="91">
        <f>SUMIF('1. Estimation Equipe +VHL '!$I$6:$I$738,H373,'1. Estimation Equipe +VHL '!$AU$6:$AU$738)</f>
        <v>846386.68576460995</v>
      </c>
      <c r="M373" s="93"/>
      <c r="N373" s="93"/>
      <c r="O373" s="93">
        <v>0</v>
      </c>
      <c r="P373" s="93"/>
      <c r="Q373" s="93">
        <v>117.3</v>
      </c>
      <c r="R373" s="93">
        <v>104195</v>
      </c>
      <c r="S373" s="93">
        <v>0</v>
      </c>
      <c r="T373" s="94">
        <f t="shared" si="17"/>
        <v>742074.38576460991</v>
      </c>
      <c r="U373" s="110">
        <f>SUMIF('1. Estimation Equipe +VHL '!$I$6:$I$738,H373,'1. Estimation Equipe +VHL '!$AY$6:$AY$738)</f>
        <v>846386.68576460995</v>
      </c>
      <c r="V373" s="114">
        <f t="shared" si="18"/>
        <v>19.550000000000036</v>
      </c>
      <c r="W373" s="114"/>
      <c r="X373" s="111">
        <f t="shared" si="16"/>
        <v>742172.13576460991</v>
      </c>
    </row>
    <row r="374" spans="1:24" x14ac:dyDescent="0.25">
      <c r="A374" s="60" t="s">
        <v>2360</v>
      </c>
      <c r="B374" s="61" t="s">
        <v>781</v>
      </c>
      <c r="C374" s="62" t="s">
        <v>1358</v>
      </c>
      <c r="D374" s="63" t="s">
        <v>1359</v>
      </c>
      <c r="E374" s="64" t="s">
        <v>2355</v>
      </c>
      <c r="F374" s="65">
        <v>1</v>
      </c>
      <c r="G374" s="53" t="s">
        <v>781</v>
      </c>
      <c r="H374" s="54" t="s">
        <v>1358</v>
      </c>
      <c r="I374" s="55" t="s">
        <v>1359</v>
      </c>
      <c r="J374" s="91">
        <f>SUMIF('1. Estimation Equipe +VHL '!$I$6:$I$738,H374,'1. Estimation Equipe +VHL '!$AV$6:$AV$738)</f>
        <v>1</v>
      </c>
      <c r="K374" s="92">
        <f>SUMIF('1. Estimation Equipe +VHL '!$I$6:$I$738,H374,'1. Estimation Equipe +VHL '!$L$6:$L$738)</f>
        <v>1477</v>
      </c>
      <c r="L374" s="91">
        <f>SUMIF('1. Estimation Equipe +VHL '!$I$6:$I$738,H374,'1. Estimation Equipe +VHL '!$AU$6:$AU$738)</f>
        <v>1422130.5333037879</v>
      </c>
      <c r="M374" s="93"/>
      <c r="N374" s="93"/>
      <c r="O374" s="93">
        <v>0</v>
      </c>
      <c r="P374" s="93"/>
      <c r="Q374" s="93">
        <v>197884.74</v>
      </c>
      <c r="R374" s="93">
        <v>217523.25</v>
      </c>
      <c r="S374" s="93">
        <v>0</v>
      </c>
      <c r="T374" s="94">
        <f t="shared" si="17"/>
        <v>1006722.5433037879</v>
      </c>
      <c r="U374" s="110">
        <f>SUMIF('1. Estimation Equipe +VHL '!$I$6:$I$738,H374,'1. Estimation Equipe +VHL '!$AY$6:$AY$738)</f>
        <v>1422130.5333037879</v>
      </c>
      <c r="V374" s="114">
        <f t="shared" si="18"/>
        <v>32980.790000000059</v>
      </c>
      <c r="W374" s="114"/>
      <c r="X374" s="111">
        <f t="shared" si="16"/>
        <v>1171626.4933037879</v>
      </c>
    </row>
    <row r="375" spans="1:24" x14ac:dyDescent="0.25">
      <c r="A375" s="60" t="s">
        <v>2360</v>
      </c>
      <c r="B375" s="61" t="s">
        <v>781</v>
      </c>
      <c r="C375" s="62" t="s">
        <v>1360</v>
      </c>
      <c r="D375" s="63" t="s">
        <v>1361</v>
      </c>
      <c r="E375" s="64" t="s">
        <v>2355</v>
      </c>
      <c r="F375" s="65">
        <v>1</v>
      </c>
      <c r="G375" s="53" t="s">
        <v>781</v>
      </c>
      <c r="H375" s="54" t="s">
        <v>1360</v>
      </c>
      <c r="I375" s="55" t="s">
        <v>1361</v>
      </c>
      <c r="J375" s="91">
        <f>SUMIF('1. Estimation Equipe +VHL '!$I$6:$I$738,H375,'1. Estimation Equipe +VHL '!$AV$6:$AV$738)</f>
        <v>1</v>
      </c>
      <c r="K375" s="92">
        <f>SUMIF('1. Estimation Equipe +VHL '!$I$6:$I$738,H375,'1. Estimation Equipe +VHL '!$L$6:$L$738)</f>
        <v>507</v>
      </c>
      <c r="L375" s="91">
        <f>SUMIF('1. Estimation Equipe +VHL '!$I$6:$I$738,H375,'1. Estimation Equipe +VHL '!$AU$6:$AU$738)</f>
        <v>905991.02124431811</v>
      </c>
      <c r="M375" s="93"/>
      <c r="N375" s="93"/>
      <c r="O375" s="93">
        <v>0</v>
      </c>
      <c r="P375" s="93"/>
      <c r="Q375" s="93">
        <v>1626.3</v>
      </c>
      <c r="R375" s="93">
        <v>121542.92</v>
      </c>
      <c r="S375" s="93">
        <v>0</v>
      </c>
      <c r="T375" s="94">
        <f t="shared" si="17"/>
        <v>782821.80124431802</v>
      </c>
      <c r="U375" s="110">
        <f>SUMIF('1. Estimation Equipe +VHL '!$I$6:$I$738,H375,'1. Estimation Equipe +VHL '!$AY$6:$AY$738)</f>
        <v>905991.02124431811</v>
      </c>
      <c r="V375" s="114">
        <f t="shared" si="18"/>
        <v>271.05000000000052</v>
      </c>
      <c r="W375" s="114"/>
      <c r="X375" s="111">
        <f t="shared" si="16"/>
        <v>784177.05124431802</v>
      </c>
    </row>
    <row r="376" spans="1:24" x14ac:dyDescent="0.25">
      <c r="A376" s="60" t="s">
        <v>748</v>
      </c>
      <c r="B376" s="61" t="s">
        <v>748</v>
      </c>
      <c r="C376" s="62" t="s">
        <v>1362</v>
      </c>
      <c r="D376" s="63" t="s">
        <v>1363</v>
      </c>
      <c r="E376" s="64" t="s">
        <v>2355</v>
      </c>
      <c r="F376" s="65">
        <v>1</v>
      </c>
      <c r="G376" s="53" t="s">
        <v>748</v>
      </c>
      <c r="H376" s="54" t="s">
        <v>1362</v>
      </c>
      <c r="I376" s="55" t="s">
        <v>1363</v>
      </c>
      <c r="J376" s="91">
        <f>SUMIF('1. Estimation Equipe +VHL '!$I$6:$I$738,H376,'1. Estimation Equipe +VHL '!$AV$6:$AV$738)</f>
        <v>1</v>
      </c>
      <c r="K376" s="92">
        <f>SUMIF('1. Estimation Equipe +VHL '!$I$6:$I$738,H376,'1. Estimation Equipe +VHL '!$L$6:$L$738)</f>
        <v>1504</v>
      </c>
      <c r="L376" s="91">
        <f>SUMIF('1. Estimation Equipe +VHL '!$I$6:$I$738,H376,'1. Estimation Equipe +VHL '!$AU$6:$AU$738)</f>
        <v>1445259.4314616881</v>
      </c>
      <c r="M376" s="93"/>
      <c r="N376" s="93"/>
      <c r="O376" s="93">
        <v>0</v>
      </c>
      <c r="P376" s="93"/>
      <c r="Q376" s="93">
        <v>0</v>
      </c>
      <c r="R376" s="93">
        <v>205779.20000000001</v>
      </c>
      <c r="S376" s="93">
        <v>0</v>
      </c>
      <c r="T376" s="94">
        <f t="shared" si="17"/>
        <v>1239480.2314616882</v>
      </c>
      <c r="U376" s="110">
        <f>SUMIF('1. Estimation Equipe +VHL '!$I$6:$I$738,H376,'1. Estimation Equipe +VHL '!$AY$6:$AY$738)</f>
        <v>1445259.4314616881</v>
      </c>
      <c r="V376" s="114">
        <f t="shared" si="18"/>
        <v>0</v>
      </c>
      <c r="W376" s="114"/>
      <c r="X376" s="111">
        <f t="shared" si="16"/>
        <v>1239480.2314616882</v>
      </c>
    </row>
    <row r="377" spans="1:24" x14ac:dyDescent="0.25">
      <c r="A377" s="60" t="s">
        <v>748</v>
      </c>
      <c r="B377" s="61" t="s">
        <v>748</v>
      </c>
      <c r="C377" s="62" t="s">
        <v>1364</v>
      </c>
      <c r="D377" s="63" t="s">
        <v>1365</v>
      </c>
      <c r="E377" s="64" t="s">
        <v>2355</v>
      </c>
      <c r="F377" s="65">
        <v>1</v>
      </c>
      <c r="G377" s="53" t="s">
        <v>748</v>
      </c>
      <c r="H377" s="54" t="s">
        <v>1364</v>
      </c>
      <c r="I377" s="55" t="s">
        <v>1365</v>
      </c>
      <c r="J377" s="91">
        <f>SUMIF('1. Estimation Equipe +VHL '!$I$6:$I$738,H377,'1. Estimation Equipe +VHL '!$AV$6:$AV$738)</f>
        <v>1</v>
      </c>
      <c r="K377" s="92">
        <f>SUMIF('1. Estimation Equipe +VHL '!$I$6:$I$738,H377,'1. Estimation Equipe +VHL '!$L$6:$L$738)</f>
        <v>1513</v>
      </c>
      <c r="L377" s="91">
        <f>SUMIF('1. Estimation Equipe +VHL '!$I$6:$I$738,H377,'1. Estimation Equipe +VHL '!$AU$6:$AU$738)</f>
        <v>1424861.188804599</v>
      </c>
      <c r="M377" s="93"/>
      <c r="N377" s="93"/>
      <c r="O377" s="93">
        <v>0</v>
      </c>
      <c r="P377" s="93"/>
      <c r="Q377" s="93">
        <v>282856</v>
      </c>
      <c r="R377" s="93">
        <v>150697</v>
      </c>
      <c r="S377" s="93">
        <v>0</v>
      </c>
      <c r="T377" s="94">
        <f t="shared" si="17"/>
        <v>991308.18880459899</v>
      </c>
      <c r="U377" s="110">
        <f>SUMIF('1. Estimation Equipe +VHL '!$I$6:$I$738,H377,'1. Estimation Equipe +VHL '!$AY$6:$AY$738)</f>
        <v>1424861.188804599</v>
      </c>
      <c r="V377" s="114">
        <f t="shared" si="18"/>
        <v>47142.666666666759</v>
      </c>
      <c r="W377" s="114"/>
      <c r="X377" s="111">
        <f t="shared" si="16"/>
        <v>1227021.5221379322</v>
      </c>
    </row>
    <row r="378" spans="1:24" x14ac:dyDescent="0.25">
      <c r="A378" s="60" t="s">
        <v>748</v>
      </c>
      <c r="B378" s="61" t="s">
        <v>748</v>
      </c>
      <c r="C378" s="62" t="s">
        <v>1366</v>
      </c>
      <c r="D378" s="63" t="s">
        <v>1367</v>
      </c>
      <c r="E378" s="64" t="s">
        <v>2355</v>
      </c>
      <c r="F378" s="65">
        <v>1</v>
      </c>
      <c r="G378" s="53" t="s">
        <v>748</v>
      </c>
      <c r="H378" s="54" t="s">
        <v>1366</v>
      </c>
      <c r="I378" s="55" t="s">
        <v>1367</v>
      </c>
      <c r="J378" s="91">
        <f>SUMIF('1. Estimation Equipe +VHL '!$I$6:$I$738,H378,'1. Estimation Equipe +VHL '!$AV$6:$AV$738)</f>
        <v>2</v>
      </c>
      <c r="K378" s="92">
        <f>SUMIF('1. Estimation Equipe +VHL '!$I$6:$I$738,H378,'1. Estimation Equipe +VHL '!$L$6:$L$738)</f>
        <v>1303</v>
      </c>
      <c r="L378" s="91">
        <f>SUMIF('1. Estimation Equipe +VHL '!$I$6:$I$738,H378,'1. Estimation Equipe +VHL '!$AU$6:$AU$738)</f>
        <v>1452006.4789346857</v>
      </c>
      <c r="M378" s="93"/>
      <c r="N378" s="93"/>
      <c r="O378" s="93">
        <v>0</v>
      </c>
      <c r="P378" s="93"/>
      <c r="Q378" s="93">
        <v>38704</v>
      </c>
      <c r="R378" s="93">
        <v>0</v>
      </c>
      <c r="S378" s="93">
        <v>0</v>
      </c>
      <c r="T378" s="94">
        <f t="shared" si="17"/>
        <v>1413302.4789346857</v>
      </c>
      <c r="U378" s="110">
        <f>SUMIF('1. Estimation Equipe +VHL '!$I$6:$I$738,H378,'1. Estimation Equipe +VHL '!$AY$6:$AY$738)</f>
        <v>1452006.4789346857</v>
      </c>
      <c r="V378" s="114">
        <f t="shared" si="18"/>
        <v>6450.6666666666788</v>
      </c>
      <c r="W378" s="114"/>
      <c r="X378" s="111">
        <f t="shared" si="16"/>
        <v>1445555.812268019</v>
      </c>
    </row>
    <row r="379" spans="1:24" x14ac:dyDescent="0.25">
      <c r="A379" s="60" t="s">
        <v>748</v>
      </c>
      <c r="B379" s="61" t="s">
        <v>748</v>
      </c>
      <c r="C379" s="62" t="s">
        <v>1368</v>
      </c>
      <c r="D379" s="63" t="s">
        <v>721</v>
      </c>
      <c r="E379" s="64" t="s">
        <v>2355</v>
      </c>
      <c r="F379" s="65">
        <v>1</v>
      </c>
      <c r="G379" s="53" t="s">
        <v>748</v>
      </c>
      <c r="H379" s="54" t="s">
        <v>1368</v>
      </c>
      <c r="I379" s="55" t="s">
        <v>721</v>
      </c>
      <c r="J379" s="91">
        <f>SUMIF('1. Estimation Equipe +VHL '!$I$6:$I$738,H379,'1. Estimation Equipe +VHL '!$AV$6:$AV$738)</f>
        <v>1</v>
      </c>
      <c r="K379" s="92">
        <f>SUMIF('1. Estimation Equipe +VHL '!$I$6:$I$738,H379,'1. Estimation Equipe +VHL '!$L$6:$L$738)</f>
        <v>1289</v>
      </c>
      <c r="L379" s="91">
        <f>SUMIF('1. Estimation Equipe +VHL '!$I$6:$I$738,H379,'1. Estimation Equipe +VHL '!$AU$6:$AU$738)</f>
        <v>1297291.4649814928</v>
      </c>
      <c r="M379" s="93"/>
      <c r="N379" s="93"/>
      <c r="O379" s="93">
        <v>0</v>
      </c>
      <c r="P379" s="93"/>
      <c r="Q379" s="93">
        <v>0</v>
      </c>
      <c r="R379" s="93">
        <v>16736.88</v>
      </c>
      <c r="S379" s="93">
        <v>0</v>
      </c>
      <c r="T379" s="94">
        <f t="shared" si="17"/>
        <v>1280554.584981493</v>
      </c>
      <c r="U379" s="110">
        <f>SUMIF('1. Estimation Equipe +VHL '!$I$6:$I$738,H379,'1. Estimation Equipe +VHL '!$AY$6:$AY$738)</f>
        <v>1297291.4649814928</v>
      </c>
      <c r="V379" s="114">
        <f t="shared" si="18"/>
        <v>0</v>
      </c>
      <c r="W379" s="114"/>
      <c r="X379" s="111">
        <f t="shared" si="16"/>
        <v>1280554.584981493</v>
      </c>
    </row>
    <row r="380" spans="1:24" x14ac:dyDescent="0.25">
      <c r="A380" s="60" t="s">
        <v>748</v>
      </c>
      <c r="B380" s="61" t="s">
        <v>748</v>
      </c>
      <c r="C380" s="62" t="s">
        <v>1369</v>
      </c>
      <c r="D380" s="63" t="s">
        <v>720</v>
      </c>
      <c r="E380" s="64" t="s">
        <v>2361</v>
      </c>
      <c r="F380" s="65">
        <v>1</v>
      </c>
      <c r="G380" s="53" t="s">
        <v>820</v>
      </c>
      <c r="H380" s="54" t="s">
        <v>1369</v>
      </c>
      <c r="I380" s="55" t="s">
        <v>720</v>
      </c>
      <c r="J380" s="91">
        <f>SUMIF('1. Estimation Equipe +VHL '!$I$6:$I$738,H380,'1. Estimation Equipe +VHL '!$AV$6:$AV$738)</f>
        <v>0</v>
      </c>
      <c r="K380" s="92">
        <f>SUMIF('1. Estimation Equipe +VHL '!$I$6:$I$738,H380,'1. Estimation Equipe +VHL '!$L$6:$L$738)</f>
        <v>0</v>
      </c>
      <c r="L380" s="91">
        <f>SUMIF('1. Estimation Equipe +VHL '!$I$6:$I$738,H380,'1. Estimation Equipe +VHL '!$AU$6:$AU$738)</f>
        <v>0</v>
      </c>
      <c r="M380" s="93"/>
      <c r="N380" s="93"/>
      <c r="O380" s="93">
        <v>0</v>
      </c>
      <c r="P380" s="93"/>
      <c r="Q380" s="93">
        <v>0</v>
      </c>
      <c r="R380" s="93">
        <v>0</v>
      </c>
      <c r="S380" s="93">
        <v>0</v>
      </c>
      <c r="T380" s="94">
        <f t="shared" si="17"/>
        <v>0</v>
      </c>
      <c r="U380" s="110">
        <f>SUMIF('1. Estimation Equipe +VHL '!$I$6:$I$738,H380,'1. Estimation Equipe +VHL '!$AY$6:$AY$738)</f>
        <v>0</v>
      </c>
      <c r="V380" s="114">
        <f t="shared" si="18"/>
        <v>0</v>
      </c>
      <c r="W380" s="114"/>
      <c r="X380" s="111">
        <f t="shared" si="16"/>
        <v>0</v>
      </c>
    </row>
    <row r="381" spans="1:24" x14ac:dyDescent="0.25">
      <c r="A381" s="60" t="s">
        <v>748</v>
      </c>
      <c r="B381" s="61" t="s">
        <v>748</v>
      </c>
      <c r="C381" s="62" t="s">
        <v>1370</v>
      </c>
      <c r="D381" s="63" t="s">
        <v>1371</v>
      </c>
      <c r="E381" s="64" t="s">
        <v>2355</v>
      </c>
      <c r="F381" s="65">
        <v>1</v>
      </c>
      <c r="G381" s="53" t="s">
        <v>748</v>
      </c>
      <c r="H381" s="54" t="s">
        <v>1370</v>
      </c>
      <c r="I381" s="55" t="s">
        <v>1371</v>
      </c>
      <c r="J381" s="91">
        <f>SUMIF('1. Estimation Equipe +VHL '!$I$6:$I$738,H381,'1. Estimation Equipe +VHL '!$AV$6:$AV$738)</f>
        <v>1</v>
      </c>
      <c r="K381" s="92">
        <f>SUMIF('1. Estimation Equipe +VHL '!$I$6:$I$738,H381,'1. Estimation Equipe +VHL '!$L$6:$L$738)</f>
        <v>654</v>
      </c>
      <c r="L381" s="91">
        <f>SUMIF('1. Estimation Equipe +VHL '!$I$6:$I$738,H381,'1. Estimation Equipe +VHL '!$AU$6:$AU$738)</f>
        <v>1014394.6918918289</v>
      </c>
      <c r="M381" s="93"/>
      <c r="N381" s="93"/>
      <c r="O381" s="93">
        <v>0</v>
      </c>
      <c r="P381" s="93"/>
      <c r="Q381" s="93">
        <v>0</v>
      </c>
      <c r="R381" s="93">
        <v>0</v>
      </c>
      <c r="S381" s="93">
        <v>0</v>
      </c>
      <c r="T381" s="94">
        <f t="shared" si="17"/>
        <v>1014394.6918918289</v>
      </c>
      <c r="U381" s="110">
        <f>SUMIF('1. Estimation Equipe +VHL '!$I$6:$I$738,H381,'1. Estimation Equipe +VHL '!$AY$6:$AY$738)</f>
        <v>1014394.6918918289</v>
      </c>
      <c r="V381" s="114">
        <f t="shared" si="18"/>
        <v>0</v>
      </c>
      <c r="W381" s="114"/>
      <c r="X381" s="111">
        <f t="shared" si="16"/>
        <v>1014394.6918918289</v>
      </c>
    </row>
    <row r="382" spans="1:24" x14ac:dyDescent="0.25">
      <c r="A382" s="60" t="s">
        <v>748</v>
      </c>
      <c r="B382" s="61" t="s">
        <v>748</v>
      </c>
      <c r="C382" s="62" t="s">
        <v>1372</v>
      </c>
      <c r="D382" s="63" t="s">
        <v>1373</v>
      </c>
      <c r="E382" s="64" t="s">
        <v>2355</v>
      </c>
      <c r="F382" s="65">
        <v>1</v>
      </c>
      <c r="G382" s="53" t="s">
        <v>748</v>
      </c>
      <c r="H382" s="54" t="s">
        <v>1372</v>
      </c>
      <c r="I382" s="55" t="s">
        <v>1373</v>
      </c>
      <c r="J382" s="91">
        <f>SUMIF('1. Estimation Equipe +VHL '!$I$6:$I$738,H382,'1. Estimation Equipe +VHL '!$AV$6:$AV$738)</f>
        <v>2</v>
      </c>
      <c r="K382" s="92">
        <f>SUMIF('1. Estimation Equipe +VHL '!$I$6:$I$738,H382,'1. Estimation Equipe +VHL '!$L$6:$L$738)</f>
        <v>5906</v>
      </c>
      <c r="L382" s="91">
        <f>SUMIF('1. Estimation Equipe +VHL '!$I$6:$I$738,H382,'1. Estimation Equipe +VHL '!$AU$6:$AU$738)</f>
        <v>4906658.0862521585</v>
      </c>
      <c r="M382" s="93"/>
      <c r="N382" s="93"/>
      <c r="O382" s="93">
        <v>0</v>
      </c>
      <c r="P382" s="93">
        <v>1494983</v>
      </c>
      <c r="Q382" s="93">
        <v>2696</v>
      </c>
      <c r="R382" s="93">
        <v>0</v>
      </c>
      <c r="S382" s="93">
        <v>0</v>
      </c>
      <c r="T382" s="94">
        <f t="shared" si="17"/>
        <v>6398945.0862521585</v>
      </c>
      <c r="U382" s="110">
        <f>SUMIF('1. Estimation Equipe +VHL '!$I$6:$I$738,H382,'1. Estimation Equipe +VHL '!$AY$6:$AY$738)</f>
        <v>4906658.0862521585</v>
      </c>
      <c r="V382" s="114">
        <f t="shared" si="18"/>
        <v>449.33333333333422</v>
      </c>
      <c r="W382" s="114"/>
      <c r="X382" s="111">
        <f t="shared" si="16"/>
        <v>6401191.7529188255</v>
      </c>
    </row>
    <row r="383" spans="1:24" x14ac:dyDescent="0.25">
      <c r="A383" s="60" t="s">
        <v>748</v>
      </c>
      <c r="B383" s="61" t="s">
        <v>748</v>
      </c>
      <c r="C383" s="62" t="s">
        <v>1374</v>
      </c>
      <c r="D383" s="63" t="s">
        <v>722</v>
      </c>
      <c r="E383" s="64" t="s">
        <v>2357</v>
      </c>
      <c r="F383" s="65">
        <v>1</v>
      </c>
      <c r="G383" s="53" t="s">
        <v>748</v>
      </c>
      <c r="H383" s="54" t="s">
        <v>1374</v>
      </c>
      <c r="I383" s="55" t="s">
        <v>722</v>
      </c>
      <c r="J383" s="91">
        <f>SUMIF('1. Estimation Equipe +VHL '!$I$6:$I$738,H383,'1. Estimation Equipe +VHL '!$AV$6:$AV$738)</f>
        <v>0</v>
      </c>
      <c r="K383" s="92">
        <f>SUMIF('1. Estimation Equipe +VHL '!$I$6:$I$738,H383,'1. Estimation Equipe +VHL '!$L$6:$L$738)</f>
        <v>0</v>
      </c>
      <c r="L383" s="91">
        <f>SUMIF('1. Estimation Equipe +VHL '!$I$6:$I$738,H383,'1. Estimation Equipe +VHL '!$AU$6:$AU$738)</f>
        <v>0</v>
      </c>
      <c r="M383" s="93"/>
      <c r="N383" s="93"/>
      <c r="O383" s="93">
        <v>0</v>
      </c>
      <c r="P383" s="93"/>
      <c r="Q383" s="93">
        <v>0</v>
      </c>
      <c r="R383" s="93">
        <v>0</v>
      </c>
      <c r="S383" s="93">
        <v>0</v>
      </c>
      <c r="T383" s="94">
        <f t="shared" si="17"/>
        <v>0</v>
      </c>
      <c r="U383" s="110">
        <f>SUMIF('1. Estimation Equipe +VHL '!$I$6:$I$738,H383,'1. Estimation Equipe +VHL '!$AY$6:$AY$738)</f>
        <v>0</v>
      </c>
      <c r="V383" s="114">
        <f t="shared" si="18"/>
        <v>0</v>
      </c>
      <c r="W383" s="114"/>
      <c r="X383" s="111">
        <f t="shared" si="16"/>
        <v>0</v>
      </c>
    </row>
    <row r="384" spans="1:24" x14ac:dyDescent="0.25">
      <c r="A384" s="60" t="s">
        <v>748</v>
      </c>
      <c r="B384" s="61" t="s">
        <v>748</v>
      </c>
      <c r="C384" s="62" t="s">
        <v>1375</v>
      </c>
      <c r="D384" s="63" t="s">
        <v>1376</v>
      </c>
      <c r="E384" s="64" t="s">
        <v>2355</v>
      </c>
      <c r="F384" s="65">
        <v>1</v>
      </c>
      <c r="G384" s="53" t="s">
        <v>748</v>
      </c>
      <c r="H384" s="54" t="s">
        <v>1375</v>
      </c>
      <c r="I384" s="55" t="s">
        <v>1376</v>
      </c>
      <c r="J384" s="91">
        <f>SUMIF('1. Estimation Equipe +VHL '!$I$6:$I$738,H384,'1. Estimation Equipe +VHL '!$AV$6:$AV$738)</f>
        <v>1</v>
      </c>
      <c r="K384" s="92">
        <f>SUMIF('1. Estimation Equipe +VHL '!$I$6:$I$738,H384,'1. Estimation Equipe +VHL '!$L$6:$L$738)</f>
        <v>392</v>
      </c>
      <c r="L384" s="91">
        <f>SUMIF('1. Estimation Equipe +VHL '!$I$6:$I$738,H384,'1. Estimation Equipe +VHL '!$AU$6:$AU$738)</f>
        <v>1091336.3151828463</v>
      </c>
      <c r="M384" s="93"/>
      <c r="N384" s="93"/>
      <c r="O384" s="93">
        <v>0</v>
      </c>
      <c r="P384" s="93"/>
      <c r="Q384" s="93">
        <v>0</v>
      </c>
      <c r="R384" s="93">
        <v>0</v>
      </c>
      <c r="S384" s="93">
        <v>0</v>
      </c>
      <c r="T384" s="94">
        <f t="shared" si="17"/>
        <v>1091336.3151828463</v>
      </c>
      <c r="U384" s="110">
        <f>SUMIF('1. Estimation Equipe +VHL '!$I$6:$I$738,H384,'1. Estimation Equipe +VHL '!$AY$6:$AY$738)</f>
        <v>1091336.3151828463</v>
      </c>
      <c r="V384" s="114">
        <f t="shared" si="18"/>
        <v>0</v>
      </c>
      <c r="W384" s="114"/>
      <c r="X384" s="111">
        <f t="shared" si="16"/>
        <v>1091336.3151828463</v>
      </c>
    </row>
    <row r="385" spans="1:24" x14ac:dyDescent="0.25">
      <c r="A385" s="60" t="s">
        <v>748</v>
      </c>
      <c r="B385" s="61" t="s">
        <v>748</v>
      </c>
      <c r="C385" s="62" t="s">
        <v>1377</v>
      </c>
      <c r="D385" s="63" t="s">
        <v>1378</v>
      </c>
      <c r="E385" s="64" t="s">
        <v>2355</v>
      </c>
      <c r="F385" s="65">
        <v>1</v>
      </c>
      <c r="G385" s="53" t="s">
        <v>748</v>
      </c>
      <c r="H385" s="54" t="s">
        <v>1377</v>
      </c>
      <c r="I385" s="55" t="s">
        <v>1378</v>
      </c>
      <c r="J385" s="91">
        <f>SUMIF('1. Estimation Equipe +VHL '!$I$6:$I$738,H385,'1. Estimation Equipe +VHL '!$AV$6:$AV$738)</f>
        <v>1</v>
      </c>
      <c r="K385" s="92">
        <f>SUMIF('1. Estimation Equipe +VHL '!$I$6:$I$738,H385,'1. Estimation Equipe +VHL '!$L$6:$L$738)</f>
        <v>1161</v>
      </c>
      <c r="L385" s="91">
        <f>SUMIF('1. Estimation Equipe +VHL '!$I$6:$I$738,H385,'1. Estimation Equipe +VHL '!$AU$6:$AU$738)</f>
        <v>1281279.5936688851</v>
      </c>
      <c r="M385" s="93"/>
      <c r="N385" s="93"/>
      <c r="O385" s="93">
        <v>0</v>
      </c>
      <c r="P385" s="93"/>
      <c r="Q385" s="93">
        <v>0</v>
      </c>
      <c r="R385" s="93">
        <v>0</v>
      </c>
      <c r="S385" s="93">
        <v>0</v>
      </c>
      <c r="T385" s="94">
        <f t="shared" si="17"/>
        <v>1281279.5936688851</v>
      </c>
      <c r="U385" s="110">
        <f>SUMIF('1. Estimation Equipe +VHL '!$I$6:$I$738,H385,'1. Estimation Equipe +VHL '!$AY$6:$AY$738)</f>
        <v>1281279.5936688851</v>
      </c>
      <c r="V385" s="114">
        <f t="shared" si="18"/>
        <v>0</v>
      </c>
      <c r="W385" s="114"/>
      <c r="X385" s="111">
        <f t="shared" si="16"/>
        <v>1281279.5936688851</v>
      </c>
    </row>
    <row r="386" spans="1:24" x14ac:dyDescent="0.25">
      <c r="A386" s="60" t="s">
        <v>748</v>
      </c>
      <c r="B386" s="61" t="s">
        <v>748</v>
      </c>
      <c r="C386" s="62" t="s">
        <v>1379</v>
      </c>
      <c r="D386" s="63" t="s">
        <v>1380</v>
      </c>
      <c r="E386" s="64" t="s">
        <v>2355</v>
      </c>
      <c r="F386" s="65">
        <v>1</v>
      </c>
      <c r="G386" s="53" t="s">
        <v>748</v>
      </c>
      <c r="H386" s="54" t="s">
        <v>1379</v>
      </c>
      <c r="I386" s="55" t="s">
        <v>1380</v>
      </c>
      <c r="J386" s="91">
        <f>SUMIF('1. Estimation Equipe +VHL '!$I$6:$I$738,H386,'1. Estimation Equipe +VHL '!$AV$6:$AV$738)</f>
        <v>1</v>
      </c>
      <c r="K386" s="92">
        <f>SUMIF('1. Estimation Equipe +VHL '!$I$6:$I$738,H386,'1. Estimation Equipe +VHL '!$L$6:$L$738)</f>
        <v>1593</v>
      </c>
      <c r="L386" s="91">
        <f>SUMIF('1. Estimation Equipe +VHL '!$I$6:$I$738,H386,'1. Estimation Equipe +VHL '!$AU$6:$AU$738)</f>
        <v>1502679.4081077918</v>
      </c>
      <c r="M386" s="93"/>
      <c r="N386" s="93"/>
      <c r="O386" s="93">
        <v>0</v>
      </c>
      <c r="P386" s="93"/>
      <c r="Q386" s="93">
        <v>0</v>
      </c>
      <c r="R386" s="93">
        <v>310199.58</v>
      </c>
      <c r="S386" s="93">
        <v>0</v>
      </c>
      <c r="T386" s="94">
        <f t="shared" si="17"/>
        <v>1192479.8281077917</v>
      </c>
      <c r="U386" s="110">
        <f>SUMIF('1. Estimation Equipe +VHL '!$I$6:$I$738,H386,'1. Estimation Equipe +VHL '!$AY$6:$AY$738)</f>
        <v>1502679.4081077918</v>
      </c>
      <c r="V386" s="114">
        <f t="shared" si="18"/>
        <v>0</v>
      </c>
      <c r="W386" s="114"/>
      <c r="X386" s="111">
        <f t="shared" si="16"/>
        <v>1192479.8281077917</v>
      </c>
    </row>
    <row r="387" spans="1:24" x14ac:dyDescent="0.25">
      <c r="A387" s="60" t="s">
        <v>748</v>
      </c>
      <c r="B387" s="61" t="s">
        <v>748</v>
      </c>
      <c r="C387" s="62" t="s">
        <v>1381</v>
      </c>
      <c r="D387" s="63" t="s">
        <v>723</v>
      </c>
      <c r="E387" s="64" t="s">
        <v>2355</v>
      </c>
      <c r="F387" s="65">
        <v>1</v>
      </c>
      <c r="G387" s="53" t="s">
        <v>748</v>
      </c>
      <c r="H387" s="54" t="s">
        <v>1381</v>
      </c>
      <c r="I387" s="55" t="s">
        <v>723</v>
      </c>
      <c r="J387" s="91">
        <f>SUMIF('1. Estimation Equipe +VHL '!$I$6:$I$738,H387,'1. Estimation Equipe +VHL '!$AV$6:$AV$738)</f>
        <v>1</v>
      </c>
      <c r="K387" s="92">
        <f>SUMIF('1. Estimation Equipe +VHL '!$I$6:$I$738,H387,'1. Estimation Equipe +VHL '!$L$6:$L$738)</f>
        <v>648</v>
      </c>
      <c r="L387" s="91">
        <f>SUMIF('1. Estimation Equipe +VHL '!$I$6:$I$738,H387,'1. Estimation Equipe +VHL '!$AU$6:$AU$738)</f>
        <v>1242626.1889878248</v>
      </c>
      <c r="M387" s="93"/>
      <c r="N387" s="93"/>
      <c r="O387" s="93">
        <v>0</v>
      </c>
      <c r="P387" s="93"/>
      <c r="Q387" s="93">
        <v>0</v>
      </c>
      <c r="R387" s="93">
        <v>0</v>
      </c>
      <c r="S387" s="93">
        <v>0</v>
      </c>
      <c r="T387" s="94">
        <f t="shared" si="17"/>
        <v>1242626.1889878248</v>
      </c>
      <c r="U387" s="110">
        <f>SUMIF('1. Estimation Equipe +VHL '!$I$6:$I$738,H387,'1. Estimation Equipe +VHL '!$AY$6:$AY$738)</f>
        <v>1242626.1889878248</v>
      </c>
      <c r="V387" s="114">
        <f t="shared" si="18"/>
        <v>0</v>
      </c>
      <c r="W387" s="114"/>
      <c r="X387" s="111">
        <f t="shared" si="16"/>
        <v>1242626.1889878248</v>
      </c>
    </row>
    <row r="388" spans="1:24" x14ac:dyDescent="0.25">
      <c r="A388" s="60" t="s">
        <v>748</v>
      </c>
      <c r="B388" s="61" t="s">
        <v>748</v>
      </c>
      <c r="C388" s="62" t="s">
        <v>1382</v>
      </c>
      <c r="D388" s="63" t="s">
        <v>1383</v>
      </c>
      <c r="E388" s="64" t="s">
        <v>2355</v>
      </c>
      <c r="F388" s="65">
        <v>1</v>
      </c>
      <c r="G388" s="53" t="s">
        <v>748</v>
      </c>
      <c r="H388" s="54" t="s">
        <v>1382</v>
      </c>
      <c r="I388" s="55" t="s">
        <v>1383</v>
      </c>
      <c r="J388" s="91">
        <f>SUMIF('1. Estimation Equipe +VHL '!$I$6:$I$738,H388,'1. Estimation Equipe +VHL '!$AV$6:$AV$738)</f>
        <v>0</v>
      </c>
      <c r="K388" s="92">
        <f>SUMIF('1. Estimation Equipe +VHL '!$I$6:$I$738,H388,'1. Estimation Equipe +VHL '!$L$6:$L$738)</f>
        <v>0</v>
      </c>
      <c r="L388" s="91">
        <f>SUMIF('1. Estimation Equipe +VHL '!$I$6:$I$738,H388,'1. Estimation Equipe +VHL '!$AU$6:$AU$738)</f>
        <v>0</v>
      </c>
      <c r="M388" s="93"/>
      <c r="N388" s="93"/>
      <c r="O388" s="93">
        <v>0</v>
      </c>
      <c r="P388" s="93"/>
      <c r="Q388" s="93">
        <v>0</v>
      </c>
      <c r="R388" s="93">
        <v>0</v>
      </c>
      <c r="S388" s="93">
        <v>0</v>
      </c>
      <c r="T388" s="94">
        <f t="shared" si="17"/>
        <v>0</v>
      </c>
      <c r="U388" s="110">
        <f>SUMIF('1. Estimation Equipe +VHL '!$I$6:$I$738,H388,'1. Estimation Equipe +VHL '!$AY$6:$AY$738)</f>
        <v>0</v>
      </c>
      <c r="V388" s="114">
        <f t="shared" si="18"/>
        <v>0</v>
      </c>
      <c r="W388" s="114"/>
      <c r="X388" s="111">
        <f t="shared" si="16"/>
        <v>0</v>
      </c>
    </row>
    <row r="389" spans="1:24" x14ac:dyDescent="0.25">
      <c r="A389" s="60" t="s">
        <v>748</v>
      </c>
      <c r="B389" s="61" t="s">
        <v>748</v>
      </c>
      <c r="C389" s="62" t="s">
        <v>1384</v>
      </c>
      <c r="D389" s="63" t="s">
        <v>1385</v>
      </c>
      <c r="E389" s="64" t="s">
        <v>2355</v>
      </c>
      <c r="F389" s="65">
        <v>1</v>
      </c>
      <c r="G389" s="53" t="s">
        <v>748</v>
      </c>
      <c r="H389" s="54" t="s">
        <v>1384</v>
      </c>
      <c r="I389" s="55" t="s">
        <v>1385</v>
      </c>
      <c r="J389" s="91">
        <f>SUMIF('1. Estimation Equipe +VHL '!$I$6:$I$738,H389,'1. Estimation Equipe +VHL '!$AV$6:$AV$738)</f>
        <v>1</v>
      </c>
      <c r="K389" s="92">
        <f>SUMIF('1. Estimation Equipe +VHL '!$I$6:$I$738,H389,'1. Estimation Equipe +VHL '!$L$6:$L$738)</f>
        <v>1573</v>
      </c>
      <c r="L389" s="91">
        <f>SUMIF('1. Estimation Equipe +VHL '!$I$6:$I$738,H389,'1. Estimation Equipe +VHL '!$AU$6:$AU$738)</f>
        <v>1504637.6030684519</v>
      </c>
      <c r="M389" s="93"/>
      <c r="N389" s="93"/>
      <c r="O389" s="93">
        <v>0</v>
      </c>
      <c r="P389" s="93"/>
      <c r="Q389" s="93">
        <v>691.68</v>
      </c>
      <c r="R389" s="93">
        <v>739.79</v>
      </c>
      <c r="S389" s="93">
        <v>0</v>
      </c>
      <c r="T389" s="94">
        <f t="shared" si="17"/>
        <v>1503206.1330684519</v>
      </c>
      <c r="U389" s="110">
        <f>SUMIF('1. Estimation Equipe +VHL '!$I$6:$I$738,H389,'1. Estimation Equipe +VHL '!$AY$6:$AY$738)</f>
        <v>1504637.6030684519</v>
      </c>
      <c r="V389" s="114">
        <f t="shared" si="18"/>
        <v>115.28000000000021</v>
      </c>
      <c r="W389" s="114"/>
      <c r="X389" s="111">
        <f t="shared" si="16"/>
        <v>1503782.5330684518</v>
      </c>
    </row>
    <row r="390" spans="1:24" x14ac:dyDescent="0.25">
      <c r="A390" s="60" t="s">
        <v>748</v>
      </c>
      <c r="B390" s="61" t="s">
        <v>748</v>
      </c>
      <c r="C390" s="62" t="s">
        <v>1386</v>
      </c>
      <c r="D390" s="63" t="s">
        <v>1387</v>
      </c>
      <c r="E390" s="64" t="s">
        <v>2355</v>
      </c>
      <c r="F390" s="65">
        <v>1</v>
      </c>
      <c r="G390" s="53" t="s">
        <v>748</v>
      </c>
      <c r="H390" s="54" t="s">
        <v>1386</v>
      </c>
      <c r="I390" s="55" t="s">
        <v>1387</v>
      </c>
      <c r="J390" s="91">
        <f>SUMIF('1. Estimation Equipe +VHL '!$I$6:$I$738,H390,'1. Estimation Equipe +VHL '!$AV$6:$AV$738)</f>
        <v>1</v>
      </c>
      <c r="K390" s="92">
        <f>SUMIF('1. Estimation Equipe +VHL '!$I$6:$I$738,H390,'1. Estimation Equipe +VHL '!$L$6:$L$738)</f>
        <v>4925</v>
      </c>
      <c r="L390" s="91">
        <f>SUMIF('1. Estimation Equipe +VHL '!$I$6:$I$738,H390,'1. Estimation Equipe +VHL '!$AU$6:$AU$738)</f>
        <v>4553260.0213055406</v>
      </c>
      <c r="M390" s="93"/>
      <c r="N390" s="93"/>
      <c r="O390" s="93">
        <v>0</v>
      </c>
      <c r="P390" s="93">
        <v>1230983</v>
      </c>
      <c r="Q390" s="93">
        <v>0</v>
      </c>
      <c r="R390" s="93">
        <v>0</v>
      </c>
      <c r="S390" s="93">
        <v>0</v>
      </c>
      <c r="T390" s="94">
        <f t="shared" si="17"/>
        <v>5784243.0213055406</v>
      </c>
      <c r="U390" s="110">
        <f>SUMIF('1. Estimation Equipe +VHL '!$I$6:$I$738,H390,'1. Estimation Equipe +VHL '!$AY$6:$AY$738)</f>
        <v>4553260.0213055406</v>
      </c>
      <c r="V390" s="114">
        <f t="shared" si="18"/>
        <v>0</v>
      </c>
      <c r="W390" s="114"/>
      <c r="X390" s="111">
        <f t="shared" ref="X390:X449" si="19">+U390+M390+O390+P390-V390-R390-S390+W390</f>
        <v>5784243.0213055406</v>
      </c>
    </row>
    <row r="391" spans="1:24" x14ac:dyDescent="0.25">
      <c r="A391" s="60" t="s">
        <v>2366</v>
      </c>
      <c r="B391" s="61" t="s">
        <v>595</v>
      </c>
      <c r="C391" s="62" t="s">
        <v>1388</v>
      </c>
      <c r="D391" s="63" t="s">
        <v>1389</v>
      </c>
      <c r="E391" s="64" t="s">
        <v>2355</v>
      </c>
      <c r="F391" s="65">
        <v>1</v>
      </c>
      <c r="G391" s="53" t="s">
        <v>595</v>
      </c>
      <c r="H391" s="54" t="s">
        <v>1388</v>
      </c>
      <c r="I391" s="55" t="s">
        <v>1389</v>
      </c>
      <c r="J391" s="91">
        <f>SUMIF('1. Estimation Equipe +VHL '!$I$6:$I$738,H391,'1. Estimation Equipe +VHL '!$AV$6:$AV$738)</f>
        <v>3</v>
      </c>
      <c r="K391" s="92">
        <f>SUMIF('1. Estimation Equipe +VHL '!$I$6:$I$738,H391,'1. Estimation Equipe +VHL '!$L$6:$L$738)</f>
        <v>3521</v>
      </c>
      <c r="L391" s="91">
        <f>SUMIF('1. Estimation Equipe +VHL '!$I$6:$I$738,H391,'1. Estimation Equipe +VHL '!$AU$6:$AU$738)</f>
        <v>4268395.6588133648</v>
      </c>
      <c r="M391" s="93"/>
      <c r="N391" s="93"/>
      <c r="O391" s="93">
        <v>0</v>
      </c>
      <c r="P391" s="93"/>
      <c r="Q391" s="93">
        <v>0</v>
      </c>
      <c r="R391" s="93">
        <v>0</v>
      </c>
      <c r="S391" s="93">
        <v>0</v>
      </c>
      <c r="T391" s="94">
        <f t="shared" ref="T391:T449" si="20">+L391+M391+O391+P391-Q391-R391-S391</f>
        <v>4268395.6588133648</v>
      </c>
      <c r="U391" s="110">
        <f>SUMIF('1. Estimation Equipe +VHL '!$I$6:$I$738,H391,'1. Estimation Equipe +VHL '!$AY$6:$AY$738)</f>
        <v>4268395.6588133648</v>
      </c>
      <c r="V391" s="114">
        <f t="shared" ref="V391:V449" si="21">0.166666666666667*Q391</f>
        <v>0</v>
      </c>
      <c r="W391" s="114"/>
      <c r="X391" s="111">
        <f t="shared" si="19"/>
        <v>4268395.6588133648</v>
      </c>
    </row>
    <row r="392" spans="1:24" x14ac:dyDescent="0.25">
      <c r="A392" s="60" t="s">
        <v>2366</v>
      </c>
      <c r="B392" s="61" t="s">
        <v>595</v>
      </c>
      <c r="C392" s="62" t="s">
        <v>1390</v>
      </c>
      <c r="D392" s="63" t="s">
        <v>1391</v>
      </c>
      <c r="E392" s="64" t="s">
        <v>2355</v>
      </c>
      <c r="F392" s="65">
        <v>1</v>
      </c>
      <c r="G392" s="53" t="s">
        <v>595</v>
      </c>
      <c r="H392" s="54" t="s">
        <v>1390</v>
      </c>
      <c r="I392" s="55" t="s">
        <v>1391</v>
      </c>
      <c r="J392" s="91">
        <f>SUMIF('1. Estimation Equipe +VHL '!$I$6:$I$738,H392,'1. Estimation Equipe +VHL '!$AV$6:$AV$738)</f>
        <v>1</v>
      </c>
      <c r="K392" s="92">
        <f>SUMIF('1. Estimation Equipe +VHL '!$I$6:$I$738,H392,'1. Estimation Equipe +VHL '!$L$6:$L$738)</f>
        <v>521</v>
      </c>
      <c r="L392" s="91">
        <f>SUMIF('1. Estimation Equipe +VHL '!$I$6:$I$738,H392,'1. Estimation Equipe +VHL '!$AU$6:$AU$738)</f>
        <v>854705.69422727264</v>
      </c>
      <c r="M392" s="93"/>
      <c r="N392" s="93"/>
      <c r="O392" s="93">
        <v>0</v>
      </c>
      <c r="P392" s="93"/>
      <c r="Q392" s="93">
        <v>0</v>
      </c>
      <c r="R392" s="93">
        <v>71755.95</v>
      </c>
      <c r="S392" s="93">
        <v>0</v>
      </c>
      <c r="T392" s="94">
        <f t="shared" si="20"/>
        <v>782949.74422727269</v>
      </c>
      <c r="U392" s="110">
        <f>SUMIF('1. Estimation Equipe +VHL '!$I$6:$I$738,H392,'1. Estimation Equipe +VHL '!$AY$6:$AY$738)</f>
        <v>854705.69422727264</v>
      </c>
      <c r="V392" s="114">
        <f t="shared" si="21"/>
        <v>0</v>
      </c>
      <c r="W392" s="114"/>
      <c r="X392" s="111">
        <f t="shared" si="19"/>
        <v>782949.74422727269</v>
      </c>
    </row>
    <row r="393" spans="1:24" x14ac:dyDescent="0.25">
      <c r="A393" s="60" t="s">
        <v>2366</v>
      </c>
      <c r="B393" s="61" t="s">
        <v>595</v>
      </c>
      <c r="C393" s="62" t="s">
        <v>1392</v>
      </c>
      <c r="D393" s="63" t="s">
        <v>1393</v>
      </c>
      <c r="E393" s="64" t="s">
        <v>2355</v>
      </c>
      <c r="F393" s="65">
        <v>1</v>
      </c>
      <c r="G393" s="53" t="s">
        <v>595</v>
      </c>
      <c r="H393" s="54" t="s">
        <v>1392</v>
      </c>
      <c r="I393" s="55" t="s">
        <v>1393</v>
      </c>
      <c r="J393" s="91">
        <f>SUMIF('1. Estimation Equipe +VHL '!$I$6:$I$738,H393,'1. Estimation Equipe +VHL '!$AV$6:$AV$738)</f>
        <v>1</v>
      </c>
      <c r="K393" s="92">
        <f>SUMIF('1. Estimation Equipe +VHL '!$I$6:$I$738,H393,'1. Estimation Equipe +VHL '!$L$6:$L$738)</f>
        <v>914</v>
      </c>
      <c r="L393" s="91">
        <f>SUMIF('1. Estimation Equipe +VHL '!$I$6:$I$738,H393,'1. Estimation Equipe +VHL '!$AU$6:$AU$738)</f>
        <v>1149511.6310699128</v>
      </c>
      <c r="M393" s="93"/>
      <c r="N393" s="93"/>
      <c r="O393" s="93">
        <v>0</v>
      </c>
      <c r="P393" s="93"/>
      <c r="Q393" s="93">
        <v>0</v>
      </c>
      <c r="R393" s="93">
        <v>0</v>
      </c>
      <c r="S393" s="93">
        <v>0</v>
      </c>
      <c r="T393" s="94">
        <f t="shared" si="20"/>
        <v>1149511.6310699128</v>
      </c>
      <c r="U393" s="110">
        <f>SUMIF('1. Estimation Equipe +VHL '!$I$6:$I$738,H393,'1. Estimation Equipe +VHL '!$AY$6:$AY$738)</f>
        <v>1149511.6310699128</v>
      </c>
      <c r="V393" s="114">
        <f t="shared" si="21"/>
        <v>0</v>
      </c>
      <c r="W393" s="114"/>
      <c r="X393" s="111">
        <f t="shared" si="19"/>
        <v>1149511.6310699128</v>
      </c>
    </row>
    <row r="394" spans="1:24" x14ac:dyDescent="0.25">
      <c r="A394" s="60" t="s">
        <v>2366</v>
      </c>
      <c r="B394" s="61" t="s">
        <v>595</v>
      </c>
      <c r="C394" s="62" t="s">
        <v>1394</v>
      </c>
      <c r="D394" s="63" t="s">
        <v>1395</v>
      </c>
      <c r="E394" s="64" t="s">
        <v>2355</v>
      </c>
      <c r="F394" s="65">
        <v>1</v>
      </c>
      <c r="G394" s="53" t="s">
        <v>595</v>
      </c>
      <c r="H394" s="54" t="s">
        <v>1394</v>
      </c>
      <c r="I394" s="55" t="s">
        <v>1395</v>
      </c>
      <c r="J394" s="91">
        <f>SUMIF('1. Estimation Equipe +VHL '!$I$6:$I$738,H394,'1. Estimation Equipe +VHL '!$AV$6:$AV$738)</f>
        <v>1</v>
      </c>
      <c r="K394" s="92">
        <f>SUMIF('1. Estimation Equipe +VHL '!$I$6:$I$738,H394,'1. Estimation Equipe +VHL '!$L$6:$L$738)</f>
        <v>1106</v>
      </c>
      <c r="L394" s="91">
        <f>SUMIF('1. Estimation Equipe +VHL '!$I$6:$I$738,H394,'1. Estimation Equipe +VHL '!$AU$6:$AU$738)</f>
        <v>1250605.6719325755</v>
      </c>
      <c r="M394" s="93"/>
      <c r="N394" s="93"/>
      <c r="O394" s="93">
        <v>0</v>
      </c>
      <c r="P394" s="93"/>
      <c r="Q394" s="93">
        <v>0</v>
      </c>
      <c r="R394" s="93">
        <v>11759.29</v>
      </c>
      <c r="S394" s="93">
        <v>0</v>
      </c>
      <c r="T394" s="94">
        <f t="shared" si="20"/>
        <v>1238846.3819325755</v>
      </c>
      <c r="U394" s="110">
        <f>SUMIF('1. Estimation Equipe +VHL '!$I$6:$I$738,H394,'1. Estimation Equipe +VHL '!$AY$6:$AY$738)</f>
        <v>1250605.6719325755</v>
      </c>
      <c r="V394" s="114">
        <f t="shared" si="21"/>
        <v>0</v>
      </c>
      <c r="W394" s="114"/>
      <c r="X394" s="111">
        <f t="shared" si="19"/>
        <v>1238846.3819325755</v>
      </c>
    </row>
    <row r="395" spans="1:24" x14ac:dyDescent="0.25">
      <c r="A395" s="60" t="s">
        <v>2363</v>
      </c>
      <c r="B395" s="61" t="s">
        <v>589</v>
      </c>
      <c r="C395" s="62" t="s">
        <v>1396</v>
      </c>
      <c r="D395" s="63" t="s">
        <v>1397</v>
      </c>
      <c r="E395" s="64" t="s">
        <v>2358</v>
      </c>
      <c r="F395" s="65">
        <v>1</v>
      </c>
      <c r="G395" s="53" t="s">
        <v>589</v>
      </c>
      <c r="H395" s="54" t="s">
        <v>1396</v>
      </c>
      <c r="I395" s="55" t="s">
        <v>1397</v>
      </c>
      <c r="J395" s="91">
        <f>SUMIF('1. Estimation Equipe +VHL '!$I$6:$I$738,H395,'1. Estimation Equipe +VHL '!$AV$6:$AV$738)</f>
        <v>1</v>
      </c>
      <c r="K395" s="92">
        <f>SUMIF('1. Estimation Equipe +VHL '!$I$6:$I$738,H395,'1. Estimation Equipe +VHL '!$L$6:$L$738)</f>
        <v>6725</v>
      </c>
      <c r="L395" s="91">
        <f>SUMIF('1. Estimation Equipe +VHL '!$I$6:$I$738,H395,'1. Estimation Equipe +VHL '!$AU$6:$AU$738)</f>
        <v>6182936.089246273</v>
      </c>
      <c r="M395" s="93"/>
      <c r="N395" s="93"/>
      <c r="O395" s="93">
        <v>0</v>
      </c>
      <c r="P395" s="93">
        <v>2006783</v>
      </c>
      <c r="Q395" s="93">
        <v>179287</v>
      </c>
      <c r="R395" s="93">
        <v>520182</v>
      </c>
      <c r="S395" s="93">
        <v>0</v>
      </c>
      <c r="T395" s="94">
        <f t="shared" si="20"/>
        <v>7490250.089246273</v>
      </c>
      <c r="U395" s="110">
        <f>SUMIF('1. Estimation Equipe +VHL '!$I$6:$I$738,H395,'1. Estimation Equipe +VHL '!$AY$6:$AY$738)</f>
        <v>6182936.089246273</v>
      </c>
      <c r="V395" s="114">
        <f t="shared" si="21"/>
        <v>29881.166666666726</v>
      </c>
      <c r="W395" s="114"/>
      <c r="X395" s="111">
        <f t="shared" si="19"/>
        <v>7639655.9225796061</v>
      </c>
    </row>
    <row r="396" spans="1:24" x14ac:dyDescent="0.25">
      <c r="A396" s="60" t="s">
        <v>2363</v>
      </c>
      <c r="B396" s="61" t="s">
        <v>589</v>
      </c>
      <c r="C396" s="62" t="s">
        <v>1398</v>
      </c>
      <c r="D396" s="63" t="s">
        <v>1399</v>
      </c>
      <c r="E396" s="64" t="s">
        <v>2355</v>
      </c>
      <c r="F396" s="65">
        <v>1</v>
      </c>
      <c r="G396" s="53" t="s">
        <v>589</v>
      </c>
      <c r="H396" s="54" t="s">
        <v>1398</v>
      </c>
      <c r="I396" s="55" t="s">
        <v>1399</v>
      </c>
      <c r="J396" s="91">
        <f>SUMIF('1. Estimation Equipe +VHL '!$I$6:$I$738,H396,'1. Estimation Equipe +VHL '!$AV$6:$AV$738)</f>
        <v>1</v>
      </c>
      <c r="K396" s="92">
        <f>SUMIF('1. Estimation Equipe +VHL '!$I$6:$I$738,H396,'1. Estimation Equipe +VHL '!$L$6:$L$738)</f>
        <v>772</v>
      </c>
      <c r="L396" s="91">
        <f>SUMIF('1. Estimation Equipe +VHL '!$I$6:$I$738,H396,'1. Estimation Equipe +VHL '!$AU$6:$AU$738)</f>
        <v>1089514.6112993506</v>
      </c>
      <c r="M396" s="93"/>
      <c r="N396" s="93"/>
      <c r="O396" s="93">
        <v>0</v>
      </c>
      <c r="P396" s="93"/>
      <c r="Q396" s="93">
        <v>0</v>
      </c>
      <c r="R396" s="93">
        <v>0</v>
      </c>
      <c r="S396" s="93">
        <v>0</v>
      </c>
      <c r="T396" s="94">
        <f t="shared" si="20"/>
        <v>1089514.6112993506</v>
      </c>
      <c r="U396" s="110">
        <f>SUMIF('1. Estimation Equipe +VHL '!$I$6:$I$738,H396,'1. Estimation Equipe +VHL '!$AY$6:$AY$738)</f>
        <v>1089514.6112993506</v>
      </c>
      <c r="V396" s="114">
        <f t="shared" si="21"/>
        <v>0</v>
      </c>
      <c r="W396" s="114"/>
      <c r="X396" s="111">
        <f t="shared" si="19"/>
        <v>1089514.6112993506</v>
      </c>
    </row>
    <row r="397" spans="1:24" x14ac:dyDescent="0.25">
      <c r="A397" s="60" t="s">
        <v>2363</v>
      </c>
      <c r="B397" s="61" t="s">
        <v>589</v>
      </c>
      <c r="C397" s="62" t="s">
        <v>1400</v>
      </c>
      <c r="D397" s="63" t="s">
        <v>711</v>
      </c>
      <c r="E397" s="64" t="s">
        <v>2355</v>
      </c>
      <c r="F397" s="65">
        <v>1</v>
      </c>
      <c r="G397" s="53" t="s">
        <v>589</v>
      </c>
      <c r="H397" s="54" t="s">
        <v>1400</v>
      </c>
      <c r="I397" s="55" t="s">
        <v>711</v>
      </c>
      <c r="J397" s="91">
        <f>SUMIF('1. Estimation Equipe +VHL '!$I$6:$I$738,H397,'1. Estimation Equipe +VHL '!$AV$6:$AV$738)</f>
        <v>1</v>
      </c>
      <c r="K397" s="92">
        <f>SUMIF('1. Estimation Equipe +VHL '!$I$6:$I$738,H397,'1. Estimation Equipe +VHL '!$L$6:$L$738)</f>
        <v>375</v>
      </c>
      <c r="L397" s="91">
        <f>SUMIF('1. Estimation Equipe +VHL '!$I$6:$I$738,H397,'1. Estimation Equipe +VHL '!$AU$6:$AU$738)</f>
        <v>1282625.2979228895</v>
      </c>
      <c r="M397" s="93"/>
      <c r="N397" s="93"/>
      <c r="O397" s="93">
        <v>0</v>
      </c>
      <c r="P397" s="93"/>
      <c r="Q397" s="93">
        <v>0</v>
      </c>
      <c r="R397" s="93">
        <v>0</v>
      </c>
      <c r="S397" s="93">
        <v>0</v>
      </c>
      <c r="T397" s="94">
        <f t="shared" si="20"/>
        <v>1282625.2979228895</v>
      </c>
      <c r="U397" s="110">
        <f>SUMIF('1. Estimation Equipe +VHL '!$I$6:$I$738,H397,'1. Estimation Equipe +VHL '!$AY$6:$AY$738)</f>
        <v>1282625.2979228895</v>
      </c>
      <c r="V397" s="114">
        <f t="shared" si="21"/>
        <v>0</v>
      </c>
      <c r="W397" s="114"/>
      <c r="X397" s="111">
        <f t="shared" si="19"/>
        <v>1282625.2979228895</v>
      </c>
    </row>
    <row r="398" spans="1:24" x14ac:dyDescent="0.25">
      <c r="A398" s="60" t="s">
        <v>2363</v>
      </c>
      <c r="B398" s="61" t="s">
        <v>589</v>
      </c>
      <c r="C398" s="62" t="s">
        <v>1401</v>
      </c>
      <c r="D398" s="63" t="s">
        <v>712</v>
      </c>
      <c r="E398" s="64" t="s">
        <v>2355</v>
      </c>
      <c r="F398" s="65">
        <v>1</v>
      </c>
      <c r="G398" s="53" t="s">
        <v>589</v>
      </c>
      <c r="H398" s="54" t="s">
        <v>1401</v>
      </c>
      <c r="I398" s="55" t="s">
        <v>712</v>
      </c>
      <c r="J398" s="91">
        <f>SUMIF('1. Estimation Equipe +VHL '!$I$6:$I$738,H398,'1. Estimation Equipe +VHL '!$AV$6:$AV$738)</f>
        <v>1</v>
      </c>
      <c r="K398" s="92">
        <f>SUMIF('1. Estimation Equipe +VHL '!$I$6:$I$738,H398,'1. Estimation Equipe +VHL '!$L$6:$L$738)</f>
        <v>268</v>
      </c>
      <c r="L398" s="91">
        <f>SUMIF('1. Estimation Equipe +VHL '!$I$6:$I$738,H398,'1. Estimation Equipe +VHL '!$AU$6:$AU$738)</f>
        <v>1238969.5950844155</v>
      </c>
      <c r="M398" s="93"/>
      <c r="N398" s="93"/>
      <c r="O398" s="93">
        <v>0</v>
      </c>
      <c r="P398" s="93"/>
      <c r="Q398" s="93">
        <v>0</v>
      </c>
      <c r="R398" s="93">
        <v>0</v>
      </c>
      <c r="S398" s="93">
        <v>300000</v>
      </c>
      <c r="T398" s="94">
        <f t="shared" si="20"/>
        <v>938969.59508441552</v>
      </c>
      <c r="U398" s="110">
        <f>SUMIF('1. Estimation Equipe +VHL '!$I$6:$I$738,H398,'1. Estimation Equipe +VHL '!$AY$6:$AY$738)</f>
        <v>1238969.5950844155</v>
      </c>
      <c r="V398" s="114">
        <f t="shared" si="21"/>
        <v>0</v>
      </c>
      <c r="W398" s="114"/>
      <c r="X398" s="111">
        <f t="shared" si="19"/>
        <v>938969.59508441552</v>
      </c>
    </row>
    <row r="399" spans="1:24" x14ac:dyDescent="0.25">
      <c r="A399" s="60" t="s">
        <v>2363</v>
      </c>
      <c r="B399" s="61" t="s">
        <v>591</v>
      </c>
      <c r="C399" s="62" t="s">
        <v>1402</v>
      </c>
      <c r="D399" s="63" t="s">
        <v>1403</v>
      </c>
      <c r="E399" s="64" t="s">
        <v>2358</v>
      </c>
      <c r="F399" s="65">
        <v>1</v>
      </c>
      <c r="G399" s="53" t="s">
        <v>591</v>
      </c>
      <c r="H399" s="54" t="s">
        <v>1402</v>
      </c>
      <c r="I399" s="55" t="s">
        <v>1403</v>
      </c>
      <c r="J399" s="91">
        <f>SUMIF('1. Estimation Equipe +VHL '!$I$6:$I$738,H399,'1. Estimation Equipe +VHL '!$AV$6:$AV$738)</f>
        <v>1</v>
      </c>
      <c r="K399" s="92">
        <f>SUMIF('1. Estimation Equipe +VHL '!$I$6:$I$738,H399,'1. Estimation Equipe +VHL '!$L$6:$L$738)</f>
        <v>3743</v>
      </c>
      <c r="L399" s="91">
        <f>SUMIF('1. Estimation Equipe +VHL '!$I$6:$I$738,H399,'1. Estimation Equipe +VHL '!$AU$6:$AU$738)</f>
        <v>3638219.0978385452</v>
      </c>
      <c r="M399" s="93"/>
      <c r="N399" s="93"/>
      <c r="O399" s="93">
        <v>0</v>
      </c>
      <c r="P399" s="93">
        <v>1761421</v>
      </c>
      <c r="Q399" s="93">
        <v>86086.02</v>
      </c>
      <c r="R399" s="93">
        <v>597065.74</v>
      </c>
      <c r="S399" s="93">
        <v>0</v>
      </c>
      <c r="T399" s="94">
        <f t="shared" si="20"/>
        <v>4716488.3378385454</v>
      </c>
      <c r="U399" s="110">
        <f>SUMIF('1. Estimation Equipe +VHL '!$I$6:$I$738,H399,'1. Estimation Equipe +VHL '!$AY$6:$AY$738)</f>
        <v>3638219.0978385452</v>
      </c>
      <c r="V399" s="114">
        <f t="shared" si="21"/>
        <v>14347.670000000029</v>
      </c>
      <c r="W399" s="114"/>
      <c r="X399" s="111">
        <f t="shared" si="19"/>
        <v>4788226.6878385451</v>
      </c>
    </row>
    <row r="400" spans="1:24" x14ac:dyDescent="0.25">
      <c r="A400" s="60" t="s">
        <v>2363</v>
      </c>
      <c r="B400" s="61" t="s">
        <v>591</v>
      </c>
      <c r="C400" s="62" t="s">
        <v>1404</v>
      </c>
      <c r="D400" s="63" t="s">
        <v>1405</v>
      </c>
      <c r="E400" s="64" t="s">
        <v>2355</v>
      </c>
      <c r="F400" s="65">
        <v>1</v>
      </c>
      <c r="G400" s="53" t="s">
        <v>591</v>
      </c>
      <c r="H400" s="54" t="s">
        <v>1404</v>
      </c>
      <c r="I400" s="55" t="s">
        <v>1405</v>
      </c>
      <c r="J400" s="91">
        <f>SUMIF('1. Estimation Equipe +VHL '!$I$6:$I$738,H400,'1. Estimation Equipe +VHL '!$AV$6:$AV$738)</f>
        <v>1</v>
      </c>
      <c r="K400" s="92">
        <f>SUMIF('1. Estimation Equipe +VHL '!$I$6:$I$738,H400,'1. Estimation Equipe +VHL '!$L$6:$L$738)</f>
        <v>459</v>
      </c>
      <c r="L400" s="91">
        <f>SUMIF('1. Estimation Equipe +VHL '!$I$6:$I$738,H400,'1. Estimation Equipe +VHL '!$AU$6:$AU$738)</f>
        <v>987789.50107121211</v>
      </c>
      <c r="M400" s="93"/>
      <c r="N400" s="93"/>
      <c r="O400" s="93">
        <v>0</v>
      </c>
      <c r="P400" s="93"/>
      <c r="Q400" s="93">
        <v>0</v>
      </c>
      <c r="R400" s="93">
        <v>19855.870000000003</v>
      </c>
      <c r="S400" s="93">
        <v>100000</v>
      </c>
      <c r="T400" s="94">
        <f t="shared" si="20"/>
        <v>867933.63107121212</v>
      </c>
      <c r="U400" s="110">
        <f>SUMIF('1. Estimation Equipe +VHL '!$I$6:$I$738,H400,'1. Estimation Equipe +VHL '!$AY$6:$AY$738)</f>
        <v>987789.50107121211</v>
      </c>
      <c r="V400" s="114">
        <f t="shared" si="21"/>
        <v>0</v>
      </c>
      <c r="W400" s="114"/>
      <c r="X400" s="111">
        <f t="shared" si="19"/>
        <v>867933.63107121212</v>
      </c>
    </row>
    <row r="401" spans="1:24" x14ac:dyDescent="0.25">
      <c r="A401" s="60" t="s">
        <v>2363</v>
      </c>
      <c r="B401" s="61" t="s">
        <v>591</v>
      </c>
      <c r="C401" s="62" t="s">
        <v>1406</v>
      </c>
      <c r="D401" s="63" t="s">
        <v>1407</v>
      </c>
      <c r="E401" s="64" t="s">
        <v>2355</v>
      </c>
      <c r="F401" s="65">
        <v>1</v>
      </c>
      <c r="G401" s="53" t="s">
        <v>591</v>
      </c>
      <c r="H401" s="54" t="s">
        <v>1406</v>
      </c>
      <c r="I401" s="55" t="s">
        <v>1407</v>
      </c>
      <c r="J401" s="91">
        <f>SUMIF('1. Estimation Equipe +VHL '!$I$6:$I$738,H401,'1. Estimation Equipe +VHL '!$AV$6:$AV$738)</f>
        <v>1</v>
      </c>
      <c r="K401" s="92">
        <f>SUMIF('1. Estimation Equipe +VHL '!$I$6:$I$738,H401,'1. Estimation Equipe +VHL '!$L$6:$L$738)</f>
        <v>178</v>
      </c>
      <c r="L401" s="91">
        <f>SUMIF('1. Estimation Equipe +VHL '!$I$6:$I$738,H401,'1. Estimation Equipe +VHL '!$AU$6:$AU$738)</f>
        <v>1253479.8422207793</v>
      </c>
      <c r="M401" s="93"/>
      <c r="N401" s="93"/>
      <c r="O401" s="93">
        <v>0</v>
      </c>
      <c r="P401" s="93"/>
      <c r="Q401" s="93">
        <v>0</v>
      </c>
      <c r="R401" s="93">
        <v>10730</v>
      </c>
      <c r="S401" s="93">
        <v>250000</v>
      </c>
      <c r="T401" s="94">
        <f t="shared" si="20"/>
        <v>992749.84222077928</v>
      </c>
      <c r="U401" s="110">
        <f>SUMIF('1. Estimation Equipe +VHL '!$I$6:$I$738,H401,'1. Estimation Equipe +VHL '!$AY$6:$AY$738)</f>
        <v>1253479.8422207793</v>
      </c>
      <c r="V401" s="114">
        <f t="shared" si="21"/>
        <v>0</v>
      </c>
      <c r="W401" s="114"/>
      <c r="X401" s="111">
        <f t="shared" si="19"/>
        <v>992749.84222077928</v>
      </c>
    </row>
    <row r="402" spans="1:24" x14ac:dyDescent="0.25">
      <c r="A402" s="60" t="s">
        <v>2359</v>
      </c>
      <c r="B402" s="61" t="s">
        <v>596</v>
      </c>
      <c r="C402" s="62" t="s">
        <v>1408</v>
      </c>
      <c r="D402" s="63" t="s">
        <v>1409</v>
      </c>
      <c r="E402" s="64" t="s">
        <v>2355</v>
      </c>
      <c r="F402" s="65">
        <v>1</v>
      </c>
      <c r="G402" s="53" t="s">
        <v>596</v>
      </c>
      <c r="H402" s="54" t="s">
        <v>1408</v>
      </c>
      <c r="I402" s="55" t="s">
        <v>1409</v>
      </c>
      <c r="J402" s="91">
        <f>SUMIF('1. Estimation Equipe +VHL '!$I$6:$I$738,H402,'1. Estimation Equipe +VHL '!$AV$6:$AV$738)</f>
        <v>1</v>
      </c>
      <c r="K402" s="92">
        <f>SUMIF('1. Estimation Equipe +VHL '!$I$6:$I$738,H402,'1. Estimation Equipe +VHL '!$L$6:$L$738)</f>
        <v>1557</v>
      </c>
      <c r="L402" s="91">
        <f>SUMIF('1. Estimation Equipe +VHL '!$I$6:$I$738,H402,'1. Estimation Equipe +VHL '!$AU$6:$AU$738)</f>
        <v>1465949.3170611467</v>
      </c>
      <c r="M402" s="93"/>
      <c r="N402" s="93"/>
      <c r="O402" s="93">
        <v>0</v>
      </c>
      <c r="P402" s="93"/>
      <c r="Q402" s="93">
        <v>151929</v>
      </c>
      <c r="R402" s="93">
        <v>429822</v>
      </c>
      <c r="S402" s="93">
        <v>0</v>
      </c>
      <c r="T402" s="94">
        <f t="shared" si="20"/>
        <v>884198.31706114672</v>
      </c>
      <c r="U402" s="110">
        <f>SUMIF('1. Estimation Equipe +VHL '!$I$6:$I$738,H402,'1. Estimation Equipe +VHL '!$AY$6:$AY$738)</f>
        <v>1465949.3170611467</v>
      </c>
      <c r="V402" s="114">
        <f t="shared" si="21"/>
        <v>25321.500000000051</v>
      </c>
      <c r="W402" s="114"/>
      <c r="X402" s="111">
        <f t="shared" si="19"/>
        <v>1010805.8170611467</v>
      </c>
    </row>
    <row r="403" spans="1:24" x14ac:dyDescent="0.25">
      <c r="A403" s="60" t="s">
        <v>2359</v>
      </c>
      <c r="B403" s="61" t="s">
        <v>596</v>
      </c>
      <c r="C403" s="62" t="s">
        <v>1410</v>
      </c>
      <c r="D403" s="63" t="s">
        <v>1411</v>
      </c>
      <c r="E403" s="64" t="s">
        <v>2355</v>
      </c>
      <c r="F403" s="65">
        <v>1</v>
      </c>
      <c r="G403" s="53" t="s">
        <v>596</v>
      </c>
      <c r="H403" s="54" t="s">
        <v>1410</v>
      </c>
      <c r="I403" s="55" t="s">
        <v>1411</v>
      </c>
      <c r="J403" s="91">
        <f>SUMIF('1. Estimation Equipe +VHL '!$I$6:$I$738,H403,'1. Estimation Equipe +VHL '!$AV$6:$AV$738)</f>
        <v>2</v>
      </c>
      <c r="K403" s="92">
        <f>SUMIF('1. Estimation Equipe +VHL '!$I$6:$I$738,H403,'1. Estimation Equipe +VHL '!$L$6:$L$738)</f>
        <v>856</v>
      </c>
      <c r="L403" s="91">
        <f>SUMIF('1. Estimation Equipe +VHL '!$I$6:$I$738,H403,'1. Estimation Equipe +VHL '!$AU$6:$AU$738)</f>
        <v>2091508.3809476732</v>
      </c>
      <c r="M403" s="93"/>
      <c r="N403" s="93"/>
      <c r="O403" s="93">
        <v>0</v>
      </c>
      <c r="P403" s="93"/>
      <c r="Q403" s="93">
        <v>0</v>
      </c>
      <c r="R403" s="93">
        <v>244632</v>
      </c>
      <c r="S403" s="93">
        <v>0</v>
      </c>
      <c r="T403" s="94">
        <f t="shared" si="20"/>
        <v>1846876.3809476732</v>
      </c>
      <c r="U403" s="110">
        <f>SUMIF('1. Estimation Equipe +VHL '!$I$6:$I$738,H403,'1. Estimation Equipe +VHL '!$AY$6:$AY$738)</f>
        <v>2091508.3809476732</v>
      </c>
      <c r="V403" s="114">
        <f t="shared" si="21"/>
        <v>0</v>
      </c>
      <c r="W403" s="114"/>
      <c r="X403" s="111">
        <f t="shared" si="19"/>
        <v>1846876.3809476732</v>
      </c>
    </row>
    <row r="404" spans="1:24" x14ac:dyDescent="0.25">
      <c r="A404" s="60" t="s">
        <v>2359</v>
      </c>
      <c r="B404" s="61" t="s">
        <v>596</v>
      </c>
      <c r="C404" s="62" t="s">
        <v>1412</v>
      </c>
      <c r="D404" s="63" t="s">
        <v>672</v>
      </c>
      <c r="E404" s="64" t="s">
        <v>2355</v>
      </c>
      <c r="F404" s="65">
        <v>1</v>
      </c>
      <c r="G404" s="53" t="s">
        <v>596</v>
      </c>
      <c r="H404" s="54" t="s">
        <v>1412</v>
      </c>
      <c r="I404" s="55" t="s">
        <v>672</v>
      </c>
      <c r="J404" s="91">
        <f>SUMIF('1. Estimation Equipe +VHL '!$I$6:$I$738,H404,'1. Estimation Equipe +VHL '!$AV$6:$AV$738)</f>
        <v>2</v>
      </c>
      <c r="K404" s="92">
        <f>SUMIF('1. Estimation Equipe +VHL '!$I$6:$I$738,H404,'1. Estimation Equipe +VHL '!$L$6:$L$738)</f>
        <v>935</v>
      </c>
      <c r="L404" s="91">
        <f>SUMIF('1. Estimation Equipe +VHL '!$I$6:$I$738,H404,'1. Estimation Equipe +VHL '!$AU$6:$AU$738)</f>
        <v>1721721.9348041664</v>
      </c>
      <c r="M404" s="93"/>
      <c r="N404" s="93"/>
      <c r="O404" s="93">
        <v>0</v>
      </c>
      <c r="P404" s="93"/>
      <c r="Q404" s="93">
        <v>0</v>
      </c>
      <c r="R404" s="93">
        <v>206000</v>
      </c>
      <c r="S404" s="93">
        <v>0</v>
      </c>
      <c r="T404" s="94">
        <f t="shared" si="20"/>
        <v>1515721.9348041664</v>
      </c>
      <c r="U404" s="110">
        <f>SUMIF('1. Estimation Equipe +VHL '!$I$6:$I$738,H404,'1. Estimation Equipe +VHL '!$AY$6:$AY$738)</f>
        <v>1721721.9348041664</v>
      </c>
      <c r="V404" s="114">
        <f t="shared" si="21"/>
        <v>0</v>
      </c>
      <c r="W404" s="114"/>
      <c r="X404" s="111">
        <f t="shared" si="19"/>
        <v>1515721.9348041664</v>
      </c>
    </row>
    <row r="405" spans="1:24" x14ac:dyDescent="0.25">
      <c r="A405" s="60" t="s">
        <v>2359</v>
      </c>
      <c r="B405" s="61" t="s">
        <v>596</v>
      </c>
      <c r="C405" s="62" t="s">
        <v>1413</v>
      </c>
      <c r="D405" s="63" t="s">
        <v>673</v>
      </c>
      <c r="E405" s="64" t="s">
        <v>2355</v>
      </c>
      <c r="F405" s="65">
        <v>1</v>
      </c>
      <c r="G405" s="53" t="s">
        <v>596</v>
      </c>
      <c r="H405" s="54" t="s">
        <v>1413</v>
      </c>
      <c r="I405" s="55" t="s">
        <v>673</v>
      </c>
      <c r="J405" s="91">
        <f>SUMIF('1. Estimation Equipe +VHL '!$I$6:$I$738,H405,'1. Estimation Equipe +VHL '!$AV$6:$AV$738)</f>
        <v>1</v>
      </c>
      <c r="K405" s="92">
        <f>SUMIF('1. Estimation Equipe +VHL '!$I$6:$I$738,H405,'1. Estimation Equipe +VHL '!$L$6:$L$738)</f>
        <v>657</v>
      </c>
      <c r="L405" s="91">
        <f>SUMIF('1. Estimation Equipe +VHL '!$I$6:$I$738,H405,'1. Estimation Equipe +VHL '!$AU$6:$AU$738)</f>
        <v>1019194.7565991881</v>
      </c>
      <c r="M405" s="93"/>
      <c r="N405" s="93"/>
      <c r="O405" s="93">
        <v>0</v>
      </c>
      <c r="P405" s="93"/>
      <c r="Q405" s="93">
        <v>0</v>
      </c>
      <c r="R405" s="93">
        <v>130770</v>
      </c>
      <c r="S405" s="93">
        <v>0</v>
      </c>
      <c r="T405" s="94">
        <f t="shared" si="20"/>
        <v>888424.75659918808</v>
      </c>
      <c r="U405" s="110">
        <f>SUMIF('1. Estimation Equipe +VHL '!$I$6:$I$738,H405,'1. Estimation Equipe +VHL '!$AY$6:$AY$738)</f>
        <v>1019194.7565991881</v>
      </c>
      <c r="V405" s="114">
        <f t="shared" si="21"/>
        <v>0</v>
      </c>
      <c r="W405" s="114"/>
      <c r="X405" s="111">
        <f t="shared" si="19"/>
        <v>888424.75659918808</v>
      </c>
    </row>
    <row r="406" spans="1:24" x14ac:dyDescent="0.25">
      <c r="A406" s="60" t="s">
        <v>2365</v>
      </c>
      <c r="B406" s="61" t="s">
        <v>592</v>
      </c>
      <c r="C406" s="62" t="s">
        <v>1414</v>
      </c>
      <c r="D406" s="63" t="s">
        <v>633</v>
      </c>
      <c r="E406" s="64" t="s">
        <v>2355</v>
      </c>
      <c r="F406" s="65">
        <v>1</v>
      </c>
      <c r="G406" s="53" t="s">
        <v>592</v>
      </c>
      <c r="H406" s="54" t="s">
        <v>1414</v>
      </c>
      <c r="I406" s="55" t="s">
        <v>633</v>
      </c>
      <c r="J406" s="91">
        <f>SUMIF('1. Estimation Equipe +VHL '!$I$6:$I$738,H406,'1. Estimation Equipe +VHL '!$AV$6:$AV$738)</f>
        <v>1</v>
      </c>
      <c r="K406" s="92">
        <f>SUMIF('1. Estimation Equipe +VHL '!$I$6:$I$738,H406,'1. Estimation Equipe +VHL '!$L$6:$L$738)</f>
        <v>2138</v>
      </c>
      <c r="L406" s="91">
        <f>SUMIF('1. Estimation Equipe +VHL '!$I$6:$I$738,H406,'1. Estimation Equipe +VHL '!$AU$6:$AU$738)</f>
        <v>2008142.2958475109</v>
      </c>
      <c r="M406" s="93"/>
      <c r="N406" s="93"/>
      <c r="O406" s="93">
        <v>0</v>
      </c>
      <c r="P406" s="93">
        <v>1533623</v>
      </c>
      <c r="Q406" s="93">
        <v>767370</v>
      </c>
      <c r="R406" s="93">
        <v>477009</v>
      </c>
      <c r="S406" s="93">
        <v>0</v>
      </c>
      <c r="T406" s="94">
        <f t="shared" si="20"/>
        <v>2297386.2958475109</v>
      </c>
      <c r="U406" s="110">
        <f>SUMIF('1. Estimation Equipe +VHL '!$I$6:$I$738,H406,'1. Estimation Equipe +VHL '!$AY$6:$AY$738)</f>
        <v>2008142.2958475109</v>
      </c>
      <c r="V406" s="114">
        <f t="shared" si="21"/>
        <v>127895.00000000025</v>
      </c>
      <c r="W406" s="114"/>
      <c r="X406" s="111">
        <f t="shared" si="19"/>
        <v>2936861.2958475105</v>
      </c>
    </row>
    <row r="407" spans="1:24" x14ac:dyDescent="0.25">
      <c r="A407" s="60" t="s">
        <v>2365</v>
      </c>
      <c r="B407" s="61" t="s">
        <v>592</v>
      </c>
      <c r="C407" s="62" t="s">
        <v>1415</v>
      </c>
      <c r="D407" s="63" t="s">
        <v>634</v>
      </c>
      <c r="E407" s="64" t="s">
        <v>2355</v>
      </c>
      <c r="F407" s="65">
        <v>1</v>
      </c>
      <c r="G407" s="53" t="s">
        <v>592</v>
      </c>
      <c r="H407" s="54" t="s">
        <v>1415</v>
      </c>
      <c r="I407" s="55" t="s">
        <v>634</v>
      </c>
      <c r="J407" s="91">
        <f>SUMIF('1. Estimation Equipe +VHL '!$I$6:$I$738,H407,'1. Estimation Equipe +VHL '!$AV$6:$AV$738)</f>
        <v>1</v>
      </c>
      <c r="K407" s="92">
        <f>SUMIF('1. Estimation Equipe +VHL '!$I$6:$I$738,H407,'1. Estimation Equipe +VHL '!$L$6:$L$738)</f>
        <v>450</v>
      </c>
      <c r="L407" s="91">
        <f>SUMIF('1. Estimation Equipe +VHL '!$I$6:$I$738,H407,'1. Estimation Equipe +VHL '!$AU$6:$AU$738)</f>
        <v>1172150.4486753247</v>
      </c>
      <c r="M407" s="93"/>
      <c r="N407" s="93"/>
      <c r="O407" s="93">
        <v>0</v>
      </c>
      <c r="P407" s="93"/>
      <c r="Q407" s="93">
        <v>0</v>
      </c>
      <c r="R407" s="93">
        <v>0</v>
      </c>
      <c r="S407" s="93">
        <v>0</v>
      </c>
      <c r="T407" s="94">
        <f t="shared" si="20"/>
        <v>1172150.4486753247</v>
      </c>
      <c r="U407" s="110">
        <f>SUMIF('1. Estimation Equipe +VHL '!$I$6:$I$738,H407,'1. Estimation Equipe +VHL '!$AY$6:$AY$738)</f>
        <v>1172150.4486753247</v>
      </c>
      <c r="V407" s="114">
        <f t="shared" si="21"/>
        <v>0</v>
      </c>
      <c r="W407" s="114"/>
      <c r="X407" s="111">
        <f t="shared" si="19"/>
        <v>1172150.4486753247</v>
      </c>
    </row>
    <row r="408" spans="1:24" x14ac:dyDescent="0.25">
      <c r="A408" s="60" t="s">
        <v>2365</v>
      </c>
      <c r="B408" s="61" t="s">
        <v>592</v>
      </c>
      <c r="C408" s="62" t="s">
        <v>1416</v>
      </c>
      <c r="D408" s="63" t="s">
        <v>635</v>
      </c>
      <c r="E408" s="64" t="s">
        <v>2355</v>
      </c>
      <c r="F408" s="65">
        <v>1</v>
      </c>
      <c r="G408" s="53" t="s">
        <v>592</v>
      </c>
      <c r="H408" s="54" t="s">
        <v>1416</v>
      </c>
      <c r="I408" s="55" t="s">
        <v>635</v>
      </c>
      <c r="J408" s="91">
        <f>SUMIF('1. Estimation Equipe +VHL '!$I$6:$I$738,H408,'1. Estimation Equipe +VHL '!$AV$6:$AV$738)</f>
        <v>1</v>
      </c>
      <c r="K408" s="92">
        <f>SUMIF('1. Estimation Equipe +VHL '!$I$6:$I$738,H408,'1. Estimation Equipe +VHL '!$L$6:$L$738)</f>
        <v>1221</v>
      </c>
      <c r="L408" s="91">
        <f>SUMIF('1. Estimation Equipe +VHL '!$I$6:$I$738,H408,'1. Estimation Equipe +VHL '!$AU$6:$AU$738)</f>
        <v>1337372.7092785714</v>
      </c>
      <c r="M408" s="93"/>
      <c r="N408" s="93"/>
      <c r="O408" s="93">
        <v>0</v>
      </c>
      <c r="P408" s="93"/>
      <c r="Q408" s="93">
        <v>287903</v>
      </c>
      <c r="R408" s="93">
        <v>233526</v>
      </c>
      <c r="S408" s="93">
        <v>0</v>
      </c>
      <c r="T408" s="94">
        <f t="shared" si="20"/>
        <v>815943.70927857142</v>
      </c>
      <c r="U408" s="110">
        <f>SUMIF('1. Estimation Equipe +VHL '!$I$6:$I$738,H408,'1. Estimation Equipe +VHL '!$AY$6:$AY$738)</f>
        <v>1337372.7092785714</v>
      </c>
      <c r="V408" s="114">
        <f t="shared" si="21"/>
        <v>47983.833333333423</v>
      </c>
      <c r="W408" s="114"/>
      <c r="X408" s="111">
        <f t="shared" si="19"/>
        <v>1055862.8759452379</v>
      </c>
    </row>
    <row r="409" spans="1:24" x14ac:dyDescent="0.25">
      <c r="A409" s="60" t="s">
        <v>2365</v>
      </c>
      <c r="B409" s="61" t="s">
        <v>592</v>
      </c>
      <c r="C409" s="62" t="s">
        <v>1417</v>
      </c>
      <c r="D409" s="63" t="s">
        <v>1418</v>
      </c>
      <c r="E409" s="64" t="s">
        <v>2355</v>
      </c>
      <c r="F409" s="65">
        <v>1</v>
      </c>
      <c r="G409" s="53" t="s">
        <v>592</v>
      </c>
      <c r="H409" s="54" t="s">
        <v>1417</v>
      </c>
      <c r="I409" s="55" t="s">
        <v>1418</v>
      </c>
      <c r="J409" s="91">
        <f>SUMIF('1. Estimation Equipe +VHL '!$I$6:$I$738,H409,'1. Estimation Equipe +VHL '!$AV$6:$AV$738)</f>
        <v>1</v>
      </c>
      <c r="K409" s="92">
        <f>SUMIF('1. Estimation Equipe +VHL '!$I$6:$I$738,H409,'1. Estimation Equipe +VHL '!$L$6:$L$738)</f>
        <v>320</v>
      </c>
      <c r="L409" s="91">
        <f>SUMIF('1. Estimation Equipe +VHL '!$I$6:$I$738,H409,'1. Estimation Equipe +VHL '!$AU$6:$AU$738)</f>
        <v>1186346.8857175324</v>
      </c>
      <c r="M409" s="93"/>
      <c r="N409" s="93"/>
      <c r="O409" s="93">
        <v>0</v>
      </c>
      <c r="P409" s="93"/>
      <c r="Q409" s="93">
        <v>0</v>
      </c>
      <c r="R409" s="93">
        <v>0</v>
      </c>
      <c r="S409" s="93">
        <v>0</v>
      </c>
      <c r="T409" s="94">
        <f t="shared" si="20"/>
        <v>1186346.8857175324</v>
      </c>
      <c r="U409" s="110">
        <f>SUMIF('1. Estimation Equipe +VHL '!$I$6:$I$738,H409,'1. Estimation Equipe +VHL '!$AY$6:$AY$738)</f>
        <v>1186346.8857175324</v>
      </c>
      <c r="V409" s="114">
        <f t="shared" si="21"/>
        <v>0</v>
      </c>
      <c r="W409" s="114"/>
      <c r="X409" s="111">
        <f t="shared" si="19"/>
        <v>1186346.8857175324</v>
      </c>
    </row>
    <row r="410" spans="1:24" x14ac:dyDescent="0.25">
      <c r="A410" s="60" t="s">
        <v>2365</v>
      </c>
      <c r="B410" s="61" t="s">
        <v>592</v>
      </c>
      <c r="C410" s="62" t="s">
        <v>1419</v>
      </c>
      <c r="D410" s="63" t="s">
        <v>636</v>
      </c>
      <c r="E410" s="64" t="s">
        <v>2355</v>
      </c>
      <c r="F410" s="65">
        <v>1</v>
      </c>
      <c r="G410" s="53" t="s">
        <v>592</v>
      </c>
      <c r="H410" s="54" t="s">
        <v>1419</v>
      </c>
      <c r="I410" s="55" t="s">
        <v>636</v>
      </c>
      <c r="J410" s="91">
        <f>SUMIF('1. Estimation Equipe +VHL '!$I$6:$I$738,H410,'1. Estimation Equipe +VHL '!$AV$6:$AV$738)</f>
        <v>1</v>
      </c>
      <c r="K410" s="92">
        <f>SUMIF('1. Estimation Equipe +VHL '!$I$6:$I$738,H410,'1. Estimation Equipe +VHL '!$L$6:$L$738)</f>
        <v>1343</v>
      </c>
      <c r="L410" s="91">
        <f>SUMIF('1. Estimation Equipe +VHL '!$I$6:$I$738,H410,'1. Estimation Equipe +VHL '!$AU$6:$AU$738)</f>
        <v>1320403.9997639603</v>
      </c>
      <c r="M410" s="93"/>
      <c r="N410" s="93"/>
      <c r="O410" s="93">
        <v>0</v>
      </c>
      <c r="P410" s="93"/>
      <c r="Q410" s="93">
        <v>120510</v>
      </c>
      <c r="R410" s="93">
        <v>262001.08</v>
      </c>
      <c r="S410" s="93">
        <v>0</v>
      </c>
      <c r="T410" s="94">
        <f t="shared" si="20"/>
        <v>937892.91976396029</v>
      </c>
      <c r="U410" s="110">
        <f>SUMIF('1. Estimation Equipe +VHL '!$I$6:$I$738,H410,'1. Estimation Equipe +VHL '!$AY$6:$AY$738)</f>
        <v>1320403.9997639603</v>
      </c>
      <c r="V410" s="114">
        <f t="shared" si="21"/>
        <v>20085.00000000004</v>
      </c>
      <c r="W410" s="114"/>
      <c r="X410" s="111">
        <f t="shared" si="19"/>
        <v>1038317.9197639603</v>
      </c>
    </row>
    <row r="411" spans="1:24" x14ac:dyDescent="0.25">
      <c r="A411" s="60" t="s">
        <v>2365</v>
      </c>
      <c r="B411" s="61" t="s">
        <v>898</v>
      </c>
      <c r="C411" s="62" t="s">
        <v>1420</v>
      </c>
      <c r="D411" s="63" t="s">
        <v>1421</v>
      </c>
      <c r="E411" s="64" t="s">
        <v>2355</v>
      </c>
      <c r="F411" s="65">
        <v>1</v>
      </c>
      <c r="G411" s="53" t="s">
        <v>898</v>
      </c>
      <c r="H411" s="54" t="s">
        <v>1420</v>
      </c>
      <c r="I411" s="55" t="s">
        <v>1421</v>
      </c>
      <c r="J411" s="91">
        <f>SUMIF('1. Estimation Equipe +VHL '!$I$6:$I$738,H411,'1. Estimation Equipe +VHL '!$AV$6:$AV$738)</f>
        <v>2</v>
      </c>
      <c r="K411" s="92">
        <f>SUMIF('1. Estimation Equipe +VHL '!$I$6:$I$738,H411,'1. Estimation Equipe +VHL '!$L$6:$L$738)</f>
        <v>4521</v>
      </c>
      <c r="L411" s="91">
        <f>SUMIF('1. Estimation Equipe +VHL '!$I$6:$I$738,H411,'1. Estimation Equipe +VHL '!$AU$6:$AU$738)</f>
        <v>4232494.9012863096</v>
      </c>
      <c r="M411" s="93"/>
      <c r="N411" s="93"/>
      <c r="O411" s="93">
        <v>0</v>
      </c>
      <c r="P411" s="93"/>
      <c r="Q411" s="93">
        <v>1332</v>
      </c>
      <c r="R411" s="93">
        <v>490509</v>
      </c>
      <c r="S411" s="93">
        <v>0</v>
      </c>
      <c r="T411" s="94">
        <f t="shared" si="20"/>
        <v>3740653.9012863096</v>
      </c>
      <c r="U411" s="110">
        <f>SUMIF('1. Estimation Equipe +VHL '!$I$6:$I$738,H411,'1. Estimation Equipe +VHL '!$AY$6:$AY$738)</f>
        <v>4232494.9012863096</v>
      </c>
      <c r="V411" s="114">
        <f t="shared" si="21"/>
        <v>222.00000000000043</v>
      </c>
      <c r="W411" s="114"/>
      <c r="X411" s="111">
        <f t="shared" si="19"/>
        <v>3741763.9012863096</v>
      </c>
    </row>
    <row r="412" spans="1:24" x14ac:dyDescent="0.25">
      <c r="A412" s="60" t="s">
        <v>599</v>
      </c>
      <c r="B412" s="61" t="s">
        <v>599</v>
      </c>
      <c r="C412" s="62" t="s">
        <v>1422</v>
      </c>
      <c r="D412" s="63" t="s">
        <v>1423</v>
      </c>
      <c r="E412" s="64" t="s">
        <v>2355</v>
      </c>
      <c r="F412" s="65">
        <v>1.07</v>
      </c>
      <c r="G412" s="53" t="s">
        <v>599</v>
      </c>
      <c r="H412" s="54" t="s">
        <v>1422</v>
      </c>
      <c r="I412" s="55" t="s">
        <v>1423</v>
      </c>
      <c r="J412" s="91">
        <f>SUMIF('1. Estimation Equipe +VHL '!$I$6:$I$738,H412,'1. Estimation Equipe +VHL '!$AV$6:$AV$738)</f>
        <v>1</v>
      </c>
      <c r="K412" s="92">
        <f>SUMIF('1. Estimation Equipe +VHL '!$I$6:$I$738,H412,'1. Estimation Equipe +VHL '!$L$6:$L$738)</f>
        <v>4639</v>
      </c>
      <c r="L412" s="91">
        <f>SUMIF('1. Estimation Equipe +VHL '!$I$6:$I$738,H412,'1. Estimation Equipe +VHL '!$AU$6:$AU$738)</f>
        <v>4370932.1345287776</v>
      </c>
      <c r="M412" s="93"/>
      <c r="N412" s="93"/>
      <c r="O412" s="93">
        <v>0</v>
      </c>
      <c r="P412" s="93"/>
      <c r="Q412" s="93">
        <v>10128</v>
      </c>
      <c r="R412" s="93">
        <v>2438305.7999999998</v>
      </c>
      <c r="S412" s="93">
        <v>0</v>
      </c>
      <c r="T412" s="94">
        <f t="shared" si="20"/>
        <v>1922498.3345287777</v>
      </c>
      <c r="U412" s="110">
        <f>SUMIF('1. Estimation Equipe +VHL '!$I$6:$I$738,H412,'1. Estimation Equipe +VHL '!$AY$6:$AY$738)</f>
        <v>4370932.1345287776</v>
      </c>
      <c r="V412" s="114">
        <f t="shared" si="21"/>
        <v>1688.0000000000032</v>
      </c>
      <c r="W412" s="114"/>
      <c r="X412" s="111">
        <f t="shared" si="19"/>
        <v>1930938.3345287777</v>
      </c>
    </row>
    <row r="413" spans="1:24" x14ac:dyDescent="0.25">
      <c r="A413" s="60" t="s">
        <v>599</v>
      </c>
      <c r="B413" s="61" t="s">
        <v>599</v>
      </c>
      <c r="C413" s="62" t="s">
        <v>1424</v>
      </c>
      <c r="D413" s="63" t="s">
        <v>1425</v>
      </c>
      <c r="E413" s="64" t="s">
        <v>2355</v>
      </c>
      <c r="F413" s="65">
        <v>1.07</v>
      </c>
      <c r="G413" s="53" t="s">
        <v>599</v>
      </c>
      <c r="H413" s="54" t="s">
        <v>1424</v>
      </c>
      <c r="I413" s="55" t="s">
        <v>1425</v>
      </c>
      <c r="J413" s="91">
        <f>SUMIF('1. Estimation Equipe +VHL '!$I$6:$I$738,H413,'1. Estimation Equipe +VHL '!$AV$6:$AV$738)</f>
        <v>1</v>
      </c>
      <c r="K413" s="92">
        <f>SUMIF('1. Estimation Equipe +VHL '!$I$6:$I$738,H413,'1. Estimation Equipe +VHL '!$L$6:$L$738)</f>
        <v>830</v>
      </c>
      <c r="L413" s="91">
        <f>SUMIF('1. Estimation Equipe +VHL '!$I$6:$I$738,H413,'1. Estimation Equipe +VHL '!$AU$6:$AU$738)</f>
        <v>1182454.1464897809</v>
      </c>
      <c r="M413" s="93"/>
      <c r="N413" s="93"/>
      <c r="O413" s="93">
        <v>0</v>
      </c>
      <c r="P413" s="93"/>
      <c r="Q413" s="93">
        <v>8910</v>
      </c>
      <c r="R413" s="93">
        <v>188446.5</v>
      </c>
      <c r="S413" s="93">
        <v>0</v>
      </c>
      <c r="T413" s="94">
        <f t="shared" si="20"/>
        <v>985097.64648978086</v>
      </c>
      <c r="U413" s="110">
        <f>SUMIF('1. Estimation Equipe +VHL '!$I$6:$I$738,H413,'1. Estimation Equipe +VHL '!$AY$6:$AY$738)</f>
        <v>1182454.1464897809</v>
      </c>
      <c r="V413" s="114">
        <f t="shared" si="21"/>
        <v>1485.000000000003</v>
      </c>
      <c r="W413" s="114"/>
      <c r="X413" s="111">
        <f t="shared" si="19"/>
        <v>992522.64648978086</v>
      </c>
    </row>
    <row r="414" spans="1:24" x14ac:dyDescent="0.25">
      <c r="A414" s="60" t="s">
        <v>599</v>
      </c>
      <c r="B414" s="61" t="s">
        <v>599</v>
      </c>
      <c r="C414" s="62" t="s">
        <v>1426</v>
      </c>
      <c r="D414" s="63" t="s">
        <v>1427</v>
      </c>
      <c r="E414" s="64" t="s">
        <v>2355</v>
      </c>
      <c r="F414" s="65">
        <v>1.07</v>
      </c>
      <c r="G414" s="53" t="s">
        <v>599</v>
      </c>
      <c r="H414" s="54" t="s">
        <v>1426</v>
      </c>
      <c r="I414" s="55" t="s">
        <v>1427</v>
      </c>
      <c r="J414" s="91">
        <f>SUMIF('1. Estimation Equipe +VHL '!$I$6:$I$738,H414,'1. Estimation Equipe +VHL '!$AV$6:$AV$738)</f>
        <v>1</v>
      </c>
      <c r="K414" s="92">
        <f>SUMIF('1. Estimation Equipe +VHL '!$I$6:$I$738,H414,'1. Estimation Equipe +VHL '!$L$6:$L$738)</f>
        <v>1910</v>
      </c>
      <c r="L414" s="91">
        <f>SUMIF('1. Estimation Equipe +VHL '!$I$6:$I$738,H414,'1. Estimation Equipe +VHL '!$AU$6:$AU$738)</f>
        <v>2074815.1767355027</v>
      </c>
      <c r="M414" s="93"/>
      <c r="N414" s="93"/>
      <c r="O414" s="93">
        <v>0</v>
      </c>
      <c r="P414" s="93"/>
      <c r="Q414" s="93">
        <v>0</v>
      </c>
      <c r="R414" s="93">
        <v>200244.95</v>
      </c>
      <c r="S414" s="93">
        <v>0</v>
      </c>
      <c r="T414" s="94">
        <f t="shared" si="20"/>
        <v>1874570.2267355027</v>
      </c>
      <c r="U414" s="110">
        <f>SUMIF('1. Estimation Equipe +VHL '!$I$6:$I$738,H414,'1. Estimation Equipe +VHL '!$AY$6:$AY$738)</f>
        <v>2074815.1767355027</v>
      </c>
      <c r="V414" s="114">
        <f t="shared" si="21"/>
        <v>0</v>
      </c>
      <c r="W414" s="114"/>
      <c r="X414" s="111">
        <f t="shared" si="19"/>
        <v>1874570.2267355027</v>
      </c>
    </row>
    <row r="415" spans="1:24" x14ac:dyDescent="0.25">
      <c r="A415" s="60" t="s">
        <v>599</v>
      </c>
      <c r="B415" s="61" t="s">
        <v>599</v>
      </c>
      <c r="C415" s="62" t="s">
        <v>1428</v>
      </c>
      <c r="D415" s="63" t="s">
        <v>1429</v>
      </c>
      <c r="E415" s="64" t="s">
        <v>2355</v>
      </c>
      <c r="F415" s="65">
        <v>1.07</v>
      </c>
      <c r="G415" s="53" t="s">
        <v>599</v>
      </c>
      <c r="H415" s="54" t="s">
        <v>1428</v>
      </c>
      <c r="I415" s="55" t="s">
        <v>1429</v>
      </c>
      <c r="J415" s="91">
        <f>SUMIF('1. Estimation Equipe +VHL '!$I$6:$I$738,H415,'1. Estimation Equipe +VHL '!$AV$6:$AV$738)</f>
        <v>1</v>
      </c>
      <c r="K415" s="92">
        <f>SUMIF('1. Estimation Equipe +VHL '!$I$6:$I$738,H415,'1. Estimation Equipe +VHL '!$L$6:$L$738)</f>
        <v>1404</v>
      </c>
      <c r="L415" s="91">
        <f>SUMIF('1. Estimation Equipe +VHL '!$I$6:$I$738,H415,'1. Estimation Equipe +VHL '!$AU$6:$AU$738)</f>
        <v>1502729.5569270798</v>
      </c>
      <c r="M415" s="93"/>
      <c r="N415" s="93"/>
      <c r="O415" s="93">
        <v>0</v>
      </c>
      <c r="P415" s="93"/>
      <c r="Q415" s="93">
        <v>0</v>
      </c>
      <c r="R415" s="93">
        <v>185905</v>
      </c>
      <c r="S415" s="93">
        <v>0</v>
      </c>
      <c r="T415" s="94">
        <f t="shared" si="20"/>
        <v>1316824.5569270798</v>
      </c>
      <c r="U415" s="110">
        <f>SUMIF('1. Estimation Equipe +VHL '!$I$6:$I$738,H415,'1. Estimation Equipe +VHL '!$AY$6:$AY$738)</f>
        <v>1502729.5569270798</v>
      </c>
      <c r="V415" s="114">
        <f t="shared" si="21"/>
        <v>0</v>
      </c>
      <c r="W415" s="114"/>
      <c r="X415" s="111">
        <f t="shared" si="19"/>
        <v>1316824.5569270798</v>
      </c>
    </row>
    <row r="416" spans="1:24" x14ac:dyDescent="0.25">
      <c r="A416" s="60" t="s">
        <v>599</v>
      </c>
      <c r="B416" s="61" t="s">
        <v>599</v>
      </c>
      <c r="C416" s="62" t="s">
        <v>1430</v>
      </c>
      <c r="D416" s="63" t="s">
        <v>1431</v>
      </c>
      <c r="E416" s="64" t="s">
        <v>2355</v>
      </c>
      <c r="F416" s="65">
        <v>1.07</v>
      </c>
      <c r="G416" s="53" t="s">
        <v>599</v>
      </c>
      <c r="H416" s="54" t="s">
        <v>1430</v>
      </c>
      <c r="I416" s="55" t="s">
        <v>1431</v>
      </c>
      <c r="J416" s="91">
        <f>SUMIF('1. Estimation Equipe +VHL '!$I$6:$I$738,H416,'1. Estimation Equipe +VHL '!$AV$6:$AV$738)</f>
        <v>1</v>
      </c>
      <c r="K416" s="92">
        <f>SUMIF('1. Estimation Equipe +VHL '!$I$6:$I$738,H416,'1. Estimation Equipe +VHL '!$L$6:$L$738)</f>
        <v>1828</v>
      </c>
      <c r="L416" s="91">
        <f>SUMIF('1. Estimation Equipe +VHL '!$I$6:$I$738,H416,'1. Estimation Equipe +VHL '!$AU$6:$AU$738)</f>
        <v>1917951.8793087383</v>
      </c>
      <c r="M416" s="93"/>
      <c r="N416" s="93"/>
      <c r="O416" s="93">
        <v>0</v>
      </c>
      <c r="P416" s="93"/>
      <c r="Q416" s="93">
        <v>0</v>
      </c>
      <c r="R416" s="93">
        <v>191454.25</v>
      </c>
      <c r="S416" s="93">
        <v>0</v>
      </c>
      <c r="T416" s="94">
        <f t="shared" si="20"/>
        <v>1726497.6293087383</v>
      </c>
      <c r="U416" s="110">
        <f>SUMIF('1. Estimation Equipe +VHL '!$I$6:$I$738,H416,'1. Estimation Equipe +VHL '!$AY$6:$AY$738)</f>
        <v>1917951.8793087383</v>
      </c>
      <c r="V416" s="114">
        <f t="shared" si="21"/>
        <v>0</v>
      </c>
      <c r="W416" s="114"/>
      <c r="X416" s="111">
        <f t="shared" si="19"/>
        <v>1726497.6293087383</v>
      </c>
    </row>
    <row r="417" spans="1:24" x14ac:dyDescent="0.25">
      <c r="A417" s="60" t="s">
        <v>599</v>
      </c>
      <c r="B417" s="61" t="s">
        <v>599</v>
      </c>
      <c r="C417" s="62" t="s">
        <v>1432</v>
      </c>
      <c r="D417" s="63" t="s">
        <v>1433</v>
      </c>
      <c r="E417" s="64" t="s">
        <v>2355</v>
      </c>
      <c r="F417" s="65">
        <v>1.07</v>
      </c>
      <c r="G417" s="53" t="s">
        <v>599</v>
      </c>
      <c r="H417" s="54" t="s">
        <v>1432</v>
      </c>
      <c r="I417" s="55" t="s">
        <v>1433</v>
      </c>
      <c r="J417" s="91">
        <f>SUMIF('1. Estimation Equipe +VHL '!$I$6:$I$738,H417,'1. Estimation Equipe +VHL '!$AV$6:$AV$738)</f>
        <v>1</v>
      </c>
      <c r="K417" s="92">
        <f>SUMIF('1. Estimation Equipe +VHL '!$I$6:$I$738,H417,'1. Estimation Equipe +VHL '!$L$6:$L$738)</f>
        <v>1306</v>
      </c>
      <c r="L417" s="91">
        <f>SUMIF('1. Estimation Equipe +VHL '!$I$6:$I$738,H417,'1. Estimation Equipe +VHL '!$AU$6:$AU$738)</f>
        <v>1393632.4480136663</v>
      </c>
      <c r="M417" s="93"/>
      <c r="N417" s="93"/>
      <c r="O417" s="93">
        <v>0</v>
      </c>
      <c r="P417" s="93"/>
      <c r="Q417" s="93">
        <v>0</v>
      </c>
      <c r="R417" s="93">
        <v>4977</v>
      </c>
      <c r="S417" s="93">
        <v>0</v>
      </c>
      <c r="T417" s="94">
        <f t="shared" si="20"/>
        <v>1388655.4480136663</v>
      </c>
      <c r="U417" s="110">
        <f>SUMIF('1. Estimation Equipe +VHL '!$I$6:$I$738,H417,'1. Estimation Equipe +VHL '!$AY$6:$AY$738)</f>
        <v>1393632.4480136663</v>
      </c>
      <c r="V417" s="114">
        <f t="shared" si="21"/>
        <v>0</v>
      </c>
      <c r="W417" s="114"/>
      <c r="X417" s="111">
        <f t="shared" si="19"/>
        <v>1388655.4480136663</v>
      </c>
    </row>
    <row r="418" spans="1:24" x14ac:dyDescent="0.25">
      <c r="A418" s="60" t="s">
        <v>599</v>
      </c>
      <c r="B418" s="61" t="s">
        <v>599</v>
      </c>
      <c r="C418" s="62" t="s">
        <v>1434</v>
      </c>
      <c r="D418" s="63" t="s">
        <v>1435</v>
      </c>
      <c r="E418" s="64" t="s">
        <v>2357</v>
      </c>
      <c r="F418" s="65">
        <v>1.07</v>
      </c>
      <c r="G418" s="53" t="s">
        <v>599</v>
      </c>
      <c r="H418" s="54" t="s">
        <v>1434</v>
      </c>
      <c r="I418" s="55" t="s">
        <v>1435</v>
      </c>
      <c r="J418" s="91">
        <f>SUMIF('1. Estimation Equipe +VHL '!$I$6:$I$738,H418,'1. Estimation Equipe +VHL '!$AV$6:$AV$738)</f>
        <v>0</v>
      </c>
      <c r="K418" s="92">
        <f>SUMIF('1. Estimation Equipe +VHL '!$I$6:$I$738,H418,'1. Estimation Equipe +VHL '!$L$6:$L$738)</f>
        <v>0</v>
      </c>
      <c r="L418" s="91">
        <f>SUMIF('1. Estimation Equipe +VHL '!$I$6:$I$738,H418,'1. Estimation Equipe +VHL '!$AU$6:$AU$738)</f>
        <v>0</v>
      </c>
      <c r="M418" s="93"/>
      <c r="N418" s="93"/>
      <c r="O418" s="93">
        <v>0</v>
      </c>
      <c r="P418" s="93"/>
      <c r="Q418" s="93">
        <v>0</v>
      </c>
      <c r="R418" s="93">
        <v>0</v>
      </c>
      <c r="S418" s="93">
        <v>0</v>
      </c>
      <c r="T418" s="94">
        <f t="shared" si="20"/>
        <v>0</v>
      </c>
      <c r="U418" s="110">
        <f>SUMIF('1. Estimation Equipe +VHL '!$I$6:$I$738,H418,'1. Estimation Equipe +VHL '!$AY$6:$AY$738)</f>
        <v>0</v>
      </c>
      <c r="V418" s="114">
        <f t="shared" si="21"/>
        <v>0</v>
      </c>
      <c r="W418" s="114"/>
      <c r="X418" s="111">
        <f t="shared" si="19"/>
        <v>0</v>
      </c>
    </row>
    <row r="419" spans="1:24" x14ac:dyDescent="0.25">
      <c r="A419" s="60" t="s">
        <v>599</v>
      </c>
      <c r="B419" s="61" t="s">
        <v>599</v>
      </c>
      <c r="C419" s="62" t="s">
        <v>1436</v>
      </c>
      <c r="D419" s="63" t="s">
        <v>660</v>
      </c>
      <c r="E419" s="64" t="s">
        <v>2357</v>
      </c>
      <c r="F419" s="65">
        <v>1.07</v>
      </c>
      <c r="G419" s="53" t="s">
        <v>599</v>
      </c>
      <c r="H419" s="54" t="s">
        <v>1436</v>
      </c>
      <c r="I419" s="55" t="s">
        <v>660</v>
      </c>
      <c r="J419" s="91">
        <f>SUMIF('1. Estimation Equipe +VHL '!$I$6:$I$738,H419,'1. Estimation Equipe +VHL '!$AV$6:$AV$738)</f>
        <v>0</v>
      </c>
      <c r="K419" s="92">
        <f>SUMIF('1. Estimation Equipe +VHL '!$I$6:$I$738,H419,'1. Estimation Equipe +VHL '!$L$6:$L$738)</f>
        <v>0</v>
      </c>
      <c r="L419" s="91">
        <f>SUMIF('1. Estimation Equipe +VHL '!$I$6:$I$738,H419,'1. Estimation Equipe +VHL '!$AU$6:$AU$738)</f>
        <v>0</v>
      </c>
      <c r="M419" s="93"/>
      <c r="N419" s="93"/>
      <c r="O419" s="93">
        <v>0</v>
      </c>
      <c r="P419" s="93"/>
      <c r="Q419" s="93">
        <v>0</v>
      </c>
      <c r="R419" s="93">
        <v>0</v>
      </c>
      <c r="S419" s="93">
        <v>0</v>
      </c>
      <c r="T419" s="94">
        <f t="shared" si="20"/>
        <v>0</v>
      </c>
      <c r="U419" s="110">
        <f>SUMIF('1. Estimation Equipe +VHL '!$I$6:$I$738,H419,'1. Estimation Equipe +VHL '!$AY$6:$AY$738)</f>
        <v>0</v>
      </c>
      <c r="V419" s="114">
        <f t="shared" si="21"/>
        <v>0</v>
      </c>
      <c r="W419" s="114"/>
      <c r="X419" s="111">
        <f t="shared" si="19"/>
        <v>0</v>
      </c>
    </row>
    <row r="420" spans="1:24" x14ac:dyDescent="0.25">
      <c r="A420" s="60" t="s">
        <v>599</v>
      </c>
      <c r="B420" s="61" t="s">
        <v>599</v>
      </c>
      <c r="C420" s="62" t="s">
        <v>1437</v>
      </c>
      <c r="D420" s="63" t="s">
        <v>1438</v>
      </c>
      <c r="E420" s="64" t="s">
        <v>2355</v>
      </c>
      <c r="F420" s="65">
        <v>1.07</v>
      </c>
      <c r="G420" s="53" t="s">
        <v>599</v>
      </c>
      <c r="H420" s="54" t="s">
        <v>1437</v>
      </c>
      <c r="I420" s="55" t="s">
        <v>1438</v>
      </c>
      <c r="J420" s="91">
        <f>SUMIF('1. Estimation Equipe +VHL '!$I$6:$I$738,H420,'1. Estimation Equipe +VHL '!$AV$6:$AV$738)</f>
        <v>0</v>
      </c>
      <c r="K420" s="92">
        <f>SUMIF('1. Estimation Equipe +VHL '!$I$6:$I$738,H420,'1. Estimation Equipe +VHL '!$L$6:$L$738)</f>
        <v>0</v>
      </c>
      <c r="L420" s="91">
        <f>SUMIF('1. Estimation Equipe +VHL '!$I$6:$I$738,H420,'1. Estimation Equipe +VHL '!$AU$6:$AU$738)</f>
        <v>0</v>
      </c>
      <c r="M420" s="93"/>
      <c r="N420" s="93"/>
      <c r="O420" s="93">
        <v>0</v>
      </c>
      <c r="P420" s="93"/>
      <c r="Q420" s="93">
        <v>0</v>
      </c>
      <c r="R420" s="93">
        <v>0</v>
      </c>
      <c r="S420" s="93">
        <v>0</v>
      </c>
      <c r="T420" s="94">
        <f t="shared" si="20"/>
        <v>0</v>
      </c>
      <c r="U420" s="110">
        <f>SUMIF('1. Estimation Equipe +VHL '!$I$6:$I$738,H420,'1. Estimation Equipe +VHL '!$AY$6:$AY$738)</f>
        <v>0</v>
      </c>
      <c r="V420" s="114">
        <f t="shared" si="21"/>
        <v>0</v>
      </c>
      <c r="W420" s="114"/>
      <c r="X420" s="111">
        <f t="shared" si="19"/>
        <v>0</v>
      </c>
    </row>
    <row r="421" spans="1:24" x14ac:dyDescent="0.25">
      <c r="A421" s="60" t="s">
        <v>599</v>
      </c>
      <c r="B421" s="61" t="s">
        <v>599</v>
      </c>
      <c r="C421" s="62" t="s">
        <v>1439</v>
      </c>
      <c r="D421" s="63" t="s">
        <v>1440</v>
      </c>
      <c r="E421" s="64" t="s">
        <v>2355</v>
      </c>
      <c r="F421" s="65">
        <v>1.07</v>
      </c>
      <c r="G421" s="53" t="s">
        <v>599</v>
      </c>
      <c r="H421" s="54" t="s">
        <v>1439</v>
      </c>
      <c r="I421" s="55" t="s">
        <v>1440</v>
      </c>
      <c r="J421" s="91">
        <f>SUMIF('1. Estimation Equipe +VHL '!$I$6:$I$738,H421,'1. Estimation Equipe +VHL '!$AV$6:$AV$738)</f>
        <v>0</v>
      </c>
      <c r="K421" s="92">
        <f>SUMIF('1. Estimation Equipe +VHL '!$I$6:$I$738,H421,'1. Estimation Equipe +VHL '!$L$6:$L$738)</f>
        <v>0</v>
      </c>
      <c r="L421" s="91">
        <f>SUMIF('1. Estimation Equipe +VHL '!$I$6:$I$738,H421,'1. Estimation Equipe +VHL '!$AU$6:$AU$738)</f>
        <v>0</v>
      </c>
      <c r="M421" s="93"/>
      <c r="N421" s="93"/>
      <c r="O421" s="93">
        <v>0</v>
      </c>
      <c r="P421" s="93"/>
      <c r="Q421" s="93">
        <v>0</v>
      </c>
      <c r="R421" s="93">
        <v>0</v>
      </c>
      <c r="S421" s="93">
        <v>0</v>
      </c>
      <c r="T421" s="94">
        <f t="shared" si="20"/>
        <v>0</v>
      </c>
      <c r="U421" s="110">
        <f>SUMIF('1. Estimation Equipe +VHL '!$I$6:$I$738,H421,'1. Estimation Equipe +VHL '!$AY$6:$AY$738)</f>
        <v>0</v>
      </c>
      <c r="V421" s="114">
        <f t="shared" si="21"/>
        <v>0</v>
      </c>
      <c r="W421" s="114"/>
      <c r="X421" s="111">
        <f t="shared" si="19"/>
        <v>0</v>
      </c>
    </row>
    <row r="422" spans="1:24" x14ac:dyDescent="0.25">
      <c r="A422" s="60" t="s">
        <v>599</v>
      </c>
      <c r="B422" s="61" t="s">
        <v>599</v>
      </c>
      <c r="C422" s="62" t="s">
        <v>1441</v>
      </c>
      <c r="D422" s="63" t="s">
        <v>1442</v>
      </c>
      <c r="E422" s="64" t="s">
        <v>2355</v>
      </c>
      <c r="F422" s="65">
        <v>1.07</v>
      </c>
      <c r="G422" s="53" t="s">
        <v>599</v>
      </c>
      <c r="H422" s="54" t="s">
        <v>1441</v>
      </c>
      <c r="I422" s="55" t="s">
        <v>1442</v>
      </c>
      <c r="J422" s="91">
        <f>SUMIF('1. Estimation Equipe +VHL '!$I$6:$I$738,H422,'1. Estimation Equipe +VHL '!$AV$6:$AV$738)</f>
        <v>0</v>
      </c>
      <c r="K422" s="92">
        <f>SUMIF('1. Estimation Equipe +VHL '!$I$6:$I$738,H422,'1. Estimation Equipe +VHL '!$L$6:$L$738)</f>
        <v>0</v>
      </c>
      <c r="L422" s="91">
        <f>SUMIF('1. Estimation Equipe +VHL '!$I$6:$I$738,H422,'1. Estimation Equipe +VHL '!$AU$6:$AU$738)</f>
        <v>0</v>
      </c>
      <c r="M422" s="93"/>
      <c r="N422" s="93"/>
      <c r="O422" s="93">
        <v>0</v>
      </c>
      <c r="P422" s="93"/>
      <c r="Q422" s="93">
        <v>0</v>
      </c>
      <c r="R422" s="93">
        <v>0</v>
      </c>
      <c r="S422" s="93">
        <v>0</v>
      </c>
      <c r="T422" s="94">
        <f t="shared" si="20"/>
        <v>0</v>
      </c>
      <c r="U422" s="110">
        <f>SUMIF('1. Estimation Equipe +VHL '!$I$6:$I$738,H422,'1. Estimation Equipe +VHL '!$AY$6:$AY$738)</f>
        <v>0</v>
      </c>
      <c r="V422" s="114">
        <f t="shared" si="21"/>
        <v>0</v>
      </c>
      <c r="W422" s="114"/>
      <c r="X422" s="111">
        <f t="shared" si="19"/>
        <v>0</v>
      </c>
    </row>
    <row r="423" spans="1:24" x14ac:dyDescent="0.25">
      <c r="A423" s="60" t="s">
        <v>599</v>
      </c>
      <c r="B423" s="61" t="s">
        <v>599</v>
      </c>
      <c r="C423" s="62" t="s">
        <v>1443</v>
      </c>
      <c r="D423" s="63" t="s">
        <v>659</v>
      </c>
      <c r="E423" s="64" t="s">
        <v>2361</v>
      </c>
      <c r="F423" s="65">
        <v>1.07</v>
      </c>
      <c r="G423" s="53" t="s">
        <v>820</v>
      </c>
      <c r="H423" s="54" t="s">
        <v>1443</v>
      </c>
      <c r="I423" s="55" t="s">
        <v>659</v>
      </c>
      <c r="J423" s="91">
        <f>SUMIF('1. Estimation Equipe +VHL '!$I$6:$I$738,H423,'1. Estimation Equipe +VHL '!$AV$6:$AV$738)</f>
        <v>0</v>
      </c>
      <c r="K423" s="92">
        <f>SUMIF('1. Estimation Equipe +VHL '!$I$6:$I$738,H423,'1. Estimation Equipe +VHL '!$L$6:$L$738)</f>
        <v>0</v>
      </c>
      <c r="L423" s="91">
        <f>SUMIF('1. Estimation Equipe +VHL '!$I$6:$I$738,H423,'1. Estimation Equipe +VHL '!$AU$6:$AU$738)</f>
        <v>0</v>
      </c>
      <c r="M423" s="93"/>
      <c r="N423" s="93"/>
      <c r="O423" s="93">
        <v>0</v>
      </c>
      <c r="P423" s="93"/>
      <c r="Q423" s="93">
        <v>0</v>
      </c>
      <c r="R423" s="93">
        <v>0</v>
      </c>
      <c r="S423" s="93">
        <v>0</v>
      </c>
      <c r="T423" s="94">
        <f t="shared" si="20"/>
        <v>0</v>
      </c>
      <c r="U423" s="110">
        <f>SUMIF('1. Estimation Equipe +VHL '!$I$6:$I$738,H423,'1. Estimation Equipe +VHL '!$AY$6:$AY$738)</f>
        <v>0</v>
      </c>
      <c r="V423" s="114">
        <f t="shared" si="21"/>
        <v>0</v>
      </c>
      <c r="W423" s="114"/>
      <c r="X423" s="111">
        <f t="shared" si="19"/>
        <v>0</v>
      </c>
    </row>
    <row r="424" spans="1:24" x14ac:dyDescent="0.25">
      <c r="A424" s="60" t="s">
        <v>599</v>
      </c>
      <c r="B424" s="61" t="s">
        <v>599</v>
      </c>
      <c r="C424" s="62" t="s">
        <v>1444</v>
      </c>
      <c r="D424" s="63" t="s">
        <v>1445</v>
      </c>
      <c r="E424" s="64" t="s">
        <v>2355</v>
      </c>
      <c r="F424" s="65">
        <v>1.07</v>
      </c>
      <c r="G424" s="53" t="s">
        <v>599</v>
      </c>
      <c r="H424" s="54" t="s">
        <v>1444</v>
      </c>
      <c r="I424" s="55" t="s">
        <v>1445</v>
      </c>
      <c r="J424" s="91">
        <f>SUMIF('1. Estimation Equipe +VHL '!$I$6:$I$738,H424,'1. Estimation Equipe +VHL '!$AV$6:$AV$738)</f>
        <v>1</v>
      </c>
      <c r="K424" s="92">
        <f>SUMIF('1. Estimation Equipe +VHL '!$I$6:$I$738,H424,'1. Estimation Equipe +VHL '!$L$6:$L$738)</f>
        <v>1990</v>
      </c>
      <c r="L424" s="91">
        <f>SUMIF('1. Estimation Equipe +VHL '!$I$6:$I$738,H424,'1. Estimation Equipe +VHL '!$AU$6:$AU$738)</f>
        <v>2049105.3024503768</v>
      </c>
      <c r="M424" s="93"/>
      <c r="N424" s="93"/>
      <c r="O424" s="93">
        <v>0</v>
      </c>
      <c r="P424" s="93"/>
      <c r="Q424" s="93">
        <v>22825.51</v>
      </c>
      <c r="R424" s="93">
        <v>186801.97</v>
      </c>
      <c r="S424" s="93">
        <v>0</v>
      </c>
      <c r="T424" s="94">
        <f t="shared" si="20"/>
        <v>1839477.8224503768</v>
      </c>
      <c r="U424" s="110">
        <f>SUMIF('1. Estimation Equipe +VHL '!$I$6:$I$738,H424,'1. Estimation Equipe +VHL '!$AY$6:$AY$738)</f>
        <v>2049105.3024503768</v>
      </c>
      <c r="V424" s="114">
        <f t="shared" si="21"/>
        <v>3804.2516666666738</v>
      </c>
      <c r="W424" s="114"/>
      <c r="X424" s="111">
        <f t="shared" si="19"/>
        <v>1858499.0807837101</v>
      </c>
    </row>
    <row r="425" spans="1:24" x14ac:dyDescent="0.25">
      <c r="A425" s="60" t="s">
        <v>599</v>
      </c>
      <c r="B425" s="61" t="s">
        <v>599</v>
      </c>
      <c r="C425" s="62" t="s">
        <v>1446</v>
      </c>
      <c r="D425" s="63" t="s">
        <v>1447</v>
      </c>
      <c r="E425" s="64" t="s">
        <v>2355</v>
      </c>
      <c r="F425" s="65">
        <v>1.07</v>
      </c>
      <c r="G425" s="53" t="s">
        <v>599</v>
      </c>
      <c r="H425" s="54" t="s">
        <v>1446</v>
      </c>
      <c r="I425" s="55" t="s">
        <v>1447</v>
      </c>
      <c r="J425" s="91">
        <f>SUMIF('1. Estimation Equipe +VHL '!$I$6:$I$738,H425,'1. Estimation Equipe +VHL '!$AV$6:$AV$738)</f>
        <v>0</v>
      </c>
      <c r="K425" s="92">
        <f>SUMIF('1. Estimation Equipe +VHL '!$I$6:$I$738,H425,'1. Estimation Equipe +VHL '!$L$6:$L$738)</f>
        <v>0</v>
      </c>
      <c r="L425" s="91">
        <f>SUMIF('1. Estimation Equipe +VHL '!$I$6:$I$738,H425,'1. Estimation Equipe +VHL '!$AU$6:$AU$738)</f>
        <v>0</v>
      </c>
      <c r="M425" s="93"/>
      <c r="N425" s="93"/>
      <c r="O425" s="93">
        <v>0</v>
      </c>
      <c r="P425" s="93"/>
      <c r="Q425" s="93">
        <v>0</v>
      </c>
      <c r="R425" s="93">
        <v>0</v>
      </c>
      <c r="S425" s="93">
        <v>0</v>
      </c>
      <c r="T425" s="94">
        <f t="shared" si="20"/>
        <v>0</v>
      </c>
      <c r="U425" s="110">
        <f>SUMIF('1. Estimation Equipe +VHL '!$I$6:$I$738,H425,'1. Estimation Equipe +VHL '!$AY$6:$AY$738)</f>
        <v>0</v>
      </c>
      <c r="V425" s="114">
        <f t="shared" si="21"/>
        <v>0</v>
      </c>
      <c r="W425" s="114"/>
      <c r="X425" s="111">
        <f t="shared" si="19"/>
        <v>0</v>
      </c>
    </row>
    <row r="426" spans="1:24" x14ac:dyDescent="0.25">
      <c r="A426" s="60" t="s">
        <v>599</v>
      </c>
      <c r="B426" s="61" t="s">
        <v>599</v>
      </c>
      <c r="C426" s="62" t="s">
        <v>1448</v>
      </c>
      <c r="D426" s="63" t="s">
        <v>1449</v>
      </c>
      <c r="E426" s="64" t="s">
        <v>2355</v>
      </c>
      <c r="F426" s="65">
        <v>1.07</v>
      </c>
      <c r="G426" s="53" t="s">
        <v>599</v>
      </c>
      <c r="H426" s="54" t="s">
        <v>1448</v>
      </c>
      <c r="I426" s="55" t="s">
        <v>1449</v>
      </c>
      <c r="J426" s="91">
        <f>SUMIF('1. Estimation Equipe +VHL '!$I$6:$I$738,H426,'1. Estimation Equipe +VHL '!$AV$6:$AV$738)</f>
        <v>1</v>
      </c>
      <c r="K426" s="92">
        <f>SUMIF('1. Estimation Equipe +VHL '!$I$6:$I$738,H426,'1. Estimation Equipe +VHL '!$L$6:$L$738)</f>
        <v>2463</v>
      </c>
      <c r="L426" s="91">
        <f>SUMIF('1. Estimation Equipe +VHL '!$I$6:$I$738,H426,'1. Estimation Equipe +VHL '!$AU$6:$AU$738)</f>
        <v>2257002.451418472</v>
      </c>
      <c r="M426" s="93"/>
      <c r="N426" s="93"/>
      <c r="O426" s="93">
        <v>0</v>
      </c>
      <c r="P426" s="93"/>
      <c r="Q426" s="93">
        <v>168493</v>
      </c>
      <c r="R426" s="93">
        <v>311528</v>
      </c>
      <c r="S426" s="93">
        <v>0</v>
      </c>
      <c r="T426" s="94">
        <f t="shared" si="20"/>
        <v>1776981.451418472</v>
      </c>
      <c r="U426" s="110">
        <f>SUMIF('1. Estimation Equipe +VHL '!$I$6:$I$738,H426,'1. Estimation Equipe +VHL '!$AY$6:$AY$738)</f>
        <v>2257002.451418472</v>
      </c>
      <c r="V426" s="114">
        <f t="shared" si="21"/>
        <v>28082.166666666722</v>
      </c>
      <c r="W426" s="114"/>
      <c r="X426" s="111">
        <f t="shared" si="19"/>
        <v>1917392.2847518055</v>
      </c>
    </row>
    <row r="427" spans="1:24" x14ac:dyDescent="0.25">
      <c r="A427" s="60" t="s">
        <v>599</v>
      </c>
      <c r="B427" s="61" t="s">
        <v>599</v>
      </c>
      <c r="C427" s="62" t="s">
        <v>1450</v>
      </c>
      <c r="D427" s="63" t="s">
        <v>1451</v>
      </c>
      <c r="E427" s="64" t="s">
        <v>2355</v>
      </c>
      <c r="F427" s="65">
        <v>1.07</v>
      </c>
      <c r="G427" s="53" t="s">
        <v>599</v>
      </c>
      <c r="H427" s="54" t="s">
        <v>1450</v>
      </c>
      <c r="I427" s="55" t="s">
        <v>1451</v>
      </c>
      <c r="J427" s="91">
        <f>SUMIF('1. Estimation Equipe +VHL '!$I$6:$I$738,H427,'1. Estimation Equipe +VHL '!$AV$6:$AV$738)</f>
        <v>1</v>
      </c>
      <c r="K427" s="92">
        <f>SUMIF('1. Estimation Equipe +VHL '!$I$6:$I$738,H427,'1. Estimation Equipe +VHL '!$L$6:$L$738)</f>
        <v>2633</v>
      </c>
      <c r="L427" s="91">
        <f>SUMIF('1. Estimation Equipe +VHL '!$I$6:$I$738,H427,'1. Estimation Equipe +VHL '!$AU$6:$AU$738)</f>
        <v>2509255.4400596218</v>
      </c>
      <c r="M427" s="93"/>
      <c r="N427" s="93"/>
      <c r="O427" s="93">
        <v>0</v>
      </c>
      <c r="P427" s="93"/>
      <c r="Q427" s="93">
        <v>371</v>
      </c>
      <c r="R427" s="93">
        <v>453795.3</v>
      </c>
      <c r="S427" s="93">
        <v>0</v>
      </c>
      <c r="T427" s="94">
        <f t="shared" si="20"/>
        <v>2055089.1400596218</v>
      </c>
      <c r="U427" s="110">
        <f>SUMIF('1. Estimation Equipe +VHL '!$I$6:$I$738,H427,'1. Estimation Equipe +VHL '!$AY$6:$AY$738)</f>
        <v>2509255.4400596218</v>
      </c>
      <c r="V427" s="114">
        <f t="shared" si="21"/>
        <v>61.833333333333456</v>
      </c>
      <c r="W427" s="114"/>
      <c r="X427" s="111">
        <f t="shared" si="19"/>
        <v>2055398.3067262883</v>
      </c>
    </row>
    <row r="428" spans="1:24" x14ac:dyDescent="0.25">
      <c r="A428" s="60" t="s">
        <v>599</v>
      </c>
      <c r="B428" s="61" t="s">
        <v>599</v>
      </c>
      <c r="C428" s="62" t="s">
        <v>1452</v>
      </c>
      <c r="D428" s="63" t="s">
        <v>1453</v>
      </c>
      <c r="E428" s="64" t="s">
        <v>2357</v>
      </c>
      <c r="F428" s="65">
        <v>1.07</v>
      </c>
      <c r="G428" s="53" t="s">
        <v>599</v>
      </c>
      <c r="H428" s="54" t="s">
        <v>1452</v>
      </c>
      <c r="I428" s="55" t="s">
        <v>1453</v>
      </c>
      <c r="J428" s="91">
        <f>SUMIF('1. Estimation Equipe +VHL '!$I$6:$I$738,H428,'1. Estimation Equipe +VHL '!$AV$6:$AV$738)</f>
        <v>0</v>
      </c>
      <c r="K428" s="92">
        <f>SUMIF('1. Estimation Equipe +VHL '!$I$6:$I$738,H428,'1. Estimation Equipe +VHL '!$L$6:$L$738)</f>
        <v>0</v>
      </c>
      <c r="L428" s="91">
        <f>SUMIF('1. Estimation Equipe +VHL '!$I$6:$I$738,H428,'1. Estimation Equipe +VHL '!$AU$6:$AU$738)</f>
        <v>0</v>
      </c>
      <c r="M428" s="93"/>
      <c r="N428" s="93"/>
      <c r="O428" s="93">
        <v>0</v>
      </c>
      <c r="P428" s="93"/>
      <c r="Q428" s="93">
        <v>0</v>
      </c>
      <c r="R428" s="93">
        <v>0</v>
      </c>
      <c r="S428" s="93">
        <v>0</v>
      </c>
      <c r="T428" s="94">
        <f t="shared" si="20"/>
        <v>0</v>
      </c>
      <c r="U428" s="110">
        <f>SUMIF('1. Estimation Equipe +VHL '!$I$6:$I$738,H428,'1. Estimation Equipe +VHL '!$AY$6:$AY$738)</f>
        <v>0</v>
      </c>
      <c r="V428" s="114">
        <f t="shared" si="21"/>
        <v>0</v>
      </c>
      <c r="W428" s="114"/>
      <c r="X428" s="111">
        <f t="shared" si="19"/>
        <v>0</v>
      </c>
    </row>
    <row r="429" spans="1:24" x14ac:dyDescent="0.25">
      <c r="A429" s="60" t="s">
        <v>599</v>
      </c>
      <c r="B429" s="61" t="s">
        <v>599</v>
      </c>
      <c r="C429" s="62" t="s">
        <v>1454</v>
      </c>
      <c r="D429" s="63" t="s">
        <v>1455</v>
      </c>
      <c r="E429" s="64" t="s">
        <v>2355</v>
      </c>
      <c r="F429" s="65">
        <v>1.07</v>
      </c>
      <c r="G429" s="53" t="s">
        <v>599</v>
      </c>
      <c r="H429" s="54" t="s">
        <v>1454</v>
      </c>
      <c r="I429" s="55" t="s">
        <v>1455</v>
      </c>
      <c r="J429" s="91">
        <f>SUMIF('1. Estimation Equipe +VHL '!$I$6:$I$738,H429,'1. Estimation Equipe +VHL '!$AV$6:$AV$738)</f>
        <v>0</v>
      </c>
      <c r="K429" s="92">
        <f>SUMIF('1. Estimation Equipe +VHL '!$I$6:$I$738,H429,'1. Estimation Equipe +VHL '!$L$6:$L$738)</f>
        <v>0</v>
      </c>
      <c r="L429" s="91">
        <f>SUMIF('1. Estimation Equipe +VHL '!$I$6:$I$738,H429,'1. Estimation Equipe +VHL '!$AU$6:$AU$738)</f>
        <v>0</v>
      </c>
      <c r="M429" s="93"/>
      <c r="N429" s="93"/>
      <c r="O429" s="93">
        <v>0</v>
      </c>
      <c r="P429" s="93">
        <v>1506783</v>
      </c>
      <c r="Q429" s="93">
        <v>0</v>
      </c>
      <c r="R429" s="93">
        <v>0</v>
      </c>
      <c r="S429" s="93">
        <v>0</v>
      </c>
      <c r="T429" s="94">
        <f t="shared" si="20"/>
        <v>1506783</v>
      </c>
      <c r="U429" s="110">
        <f>SUMIF('1. Estimation Equipe +VHL '!$I$6:$I$738,H429,'1. Estimation Equipe +VHL '!$AY$6:$AY$738)</f>
        <v>0</v>
      </c>
      <c r="V429" s="114">
        <f t="shared" si="21"/>
        <v>0</v>
      </c>
      <c r="W429" s="114"/>
      <c r="X429" s="111">
        <f t="shared" si="19"/>
        <v>1506783</v>
      </c>
    </row>
    <row r="430" spans="1:24" x14ac:dyDescent="0.25">
      <c r="A430" s="60" t="s">
        <v>599</v>
      </c>
      <c r="B430" s="61" t="s">
        <v>599</v>
      </c>
      <c r="C430" s="62" t="s">
        <v>1456</v>
      </c>
      <c r="D430" s="63" t="s">
        <v>1457</v>
      </c>
      <c r="E430" s="64" t="s">
        <v>2355</v>
      </c>
      <c r="F430" s="65">
        <v>1.07</v>
      </c>
      <c r="G430" s="53" t="s">
        <v>599</v>
      </c>
      <c r="H430" s="54" t="s">
        <v>1456</v>
      </c>
      <c r="I430" s="55" t="s">
        <v>1457</v>
      </c>
      <c r="J430" s="91">
        <f>SUMIF('1. Estimation Equipe +VHL '!$I$6:$I$738,H430,'1. Estimation Equipe +VHL '!$AV$6:$AV$738)</f>
        <v>1</v>
      </c>
      <c r="K430" s="92">
        <f>SUMIF('1. Estimation Equipe +VHL '!$I$6:$I$738,H430,'1. Estimation Equipe +VHL '!$L$6:$L$738)</f>
        <v>1791</v>
      </c>
      <c r="L430" s="91">
        <f>SUMIF('1. Estimation Equipe +VHL '!$I$6:$I$738,H430,'1. Estimation Equipe +VHL '!$AU$6:$AU$738)</f>
        <v>1842865.1552221358</v>
      </c>
      <c r="M430" s="93"/>
      <c r="N430" s="93"/>
      <c r="O430" s="93">
        <v>0</v>
      </c>
      <c r="P430" s="93"/>
      <c r="Q430" s="93">
        <v>52805</v>
      </c>
      <c r="R430" s="93">
        <v>207631.5</v>
      </c>
      <c r="S430" s="93">
        <v>0</v>
      </c>
      <c r="T430" s="94">
        <f t="shared" si="20"/>
        <v>1582428.6552221358</v>
      </c>
      <c r="U430" s="110">
        <f>SUMIF('1. Estimation Equipe +VHL '!$I$6:$I$738,H430,'1. Estimation Equipe +VHL '!$AY$6:$AY$738)</f>
        <v>1842865.1552221358</v>
      </c>
      <c r="V430" s="114">
        <f t="shared" si="21"/>
        <v>8800.8333333333503</v>
      </c>
      <c r="W430" s="114"/>
      <c r="X430" s="111">
        <f t="shared" si="19"/>
        <v>1626432.8218888026</v>
      </c>
    </row>
    <row r="431" spans="1:24" x14ac:dyDescent="0.25">
      <c r="A431" s="60" t="s">
        <v>599</v>
      </c>
      <c r="B431" s="61" t="s">
        <v>599</v>
      </c>
      <c r="C431" s="62" t="s">
        <v>1458</v>
      </c>
      <c r="D431" s="63" t="s">
        <v>658</v>
      </c>
      <c r="E431" s="64" t="s">
        <v>2361</v>
      </c>
      <c r="F431" s="65">
        <v>1.07</v>
      </c>
      <c r="G431" s="53" t="s">
        <v>820</v>
      </c>
      <c r="H431" s="54" t="s">
        <v>1458</v>
      </c>
      <c r="I431" s="55" t="s">
        <v>658</v>
      </c>
      <c r="J431" s="91">
        <f>SUMIF('1. Estimation Equipe +VHL '!$I$6:$I$738,H431,'1. Estimation Equipe +VHL '!$AV$6:$AV$738)</f>
        <v>0</v>
      </c>
      <c r="K431" s="92">
        <f>SUMIF('1. Estimation Equipe +VHL '!$I$6:$I$738,H431,'1. Estimation Equipe +VHL '!$L$6:$L$738)</f>
        <v>0</v>
      </c>
      <c r="L431" s="91">
        <f>SUMIF('1. Estimation Equipe +VHL '!$I$6:$I$738,H431,'1. Estimation Equipe +VHL '!$AU$6:$AU$738)</f>
        <v>0</v>
      </c>
      <c r="M431" s="93"/>
      <c r="N431" s="93"/>
      <c r="O431" s="93">
        <v>0</v>
      </c>
      <c r="P431" s="93"/>
      <c r="Q431" s="93">
        <v>0</v>
      </c>
      <c r="R431" s="93">
        <v>0</v>
      </c>
      <c r="S431" s="93">
        <v>0</v>
      </c>
      <c r="T431" s="94">
        <f t="shared" si="20"/>
        <v>0</v>
      </c>
      <c r="U431" s="110">
        <f>SUMIF('1. Estimation Equipe +VHL '!$I$6:$I$738,H431,'1. Estimation Equipe +VHL '!$AY$6:$AY$738)</f>
        <v>0</v>
      </c>
      <c r="V431" s="114">
        <f t="shared" si="21"/>
        <v>0</v>
      </c>
      <c r="W431" s="114"/>
      <c r="X431" s="111">
        <f t="shared" si="19"/>
        <v>0</v>
      </c>
    </row>
    <row r="432" spans="1:24" x14ac:dyDescent="0.25">
      <c r="A432" s="60" t="s">
        <v>599</v>
      </c>
      <c r="B432" s="61" t="s">
        <v>599</v>
      </c>
      <c r="C432" s="62" t="s">
        <v>1459</v>
      </c>
      <c r="D432" s="63" t="s">
        <v>1460</v>
      </c>
      <c r="E432" s="64" t="s">
        <v>2355</v>
      </c>
      <c r="F432" s="65">
        <v>1.07</v>
      </c>
      <c r="G432" s="53" t="s">
        <v>599</v>
      </c>
      <c r="H432" s="54" t="s">
        <v>1459</v>
      </c>
      <c r="I432" s="55" t="s">
        <v>1460</v>
      </c>
      <c r="J432" s="91">
        <f>SUMIF('1. Estimation Equipe +VHL '!$I$6:$I$738,H432,'1. Estimation Equipe +VHL '!$AV$6:$AV$738)</f>
        <v>1</v>
      </c>
      <c r="K432" s="92">
        <f>SUMIF('1. Estimation Equipe +VHL '!$I$6:$I$738,H432,'1. Estimation Equipe +VHL '!$L$6:$L$738)</f>
        <v>1376</v>
      </c>
      <c r="L432" s="91">
        <f>SUMIF('1. Estimation Equipe +VHL '!$I$6:$I$738,H432,'1. Estimation Equipe +VHL '!$AU$6:$AU$738)</f>
        <v>1468556.8453223908</v>
      </c>
      <c r="M432" s="93"/>
      <c r="N432" s="93"/>
      <c r="O432" s="93">
        <v>0</v>
      </c>
      <c r="P432" s="93"/>
      <c r="Q432" s="93">
        <v>10820</v>
      </c>
      <c r="R432" s="93">
        <v>264900</v>
      </c>
      <c r="S432" s="93">
        <v>0</v>
      </c>
      <c r="T432" s="94">
        <f t="shared" si="20"/>
        <v>1192836.8453223908</v>
      </c>
      <c r="U432" s="110">
        <f>SUMIF('1. Estimation Equipe +VHL '!$I$6:$I$738,H432,'1. Estimation Equipe +VHL '!$AY$6:$AY$738)</f>
        <v>1468556.8453223908</v>
      </c>
      <c r="V432" s="114">
        <f t="shared" si="21"/>
        <v>1803.3333333333369</v>
      </c>
      <c r="W432" s="114"/>
      <c r="X432" s="111">
        <f t="shared" si="19"/>
        <v>1201853.5119890575</v>
      </c>
    </row>
    <row r="433" spans="1:24" x14ac:dyDescent="0.25">
      <c r="A433" s="60" t="s">
        <v>599</v>
      </c>
      <c r="B433" s="61" t="s">
        <v>599</v>
      </c>
      <c r="C433" s="62" t="s">
        <v>1461</v>
      </c>
      <c r="D433" s="63" t="s">
        <v>1462</v>
      </c>
      <c r="E433" s="64" t="s">
        <v>2355</v>
      </c>
      <c r="F433" s="65">
        <v>1.07</v>
      </c>
      <c r="G433" s="53" t="s">
        <v>599</v>
      </c>
      <c r="H433" s="54" t="s">
        <v>1461</v>
      </c>
      <c r="I433" s="55" t="s">
        <v>1462</v>
      </c>
      <c r="J433" s="91">
        <f>SUMIF('1. Estimation Equipe +VHL '!$I$6:$I$738,H433,'1. Estimation Equipe +VHL '!$AV$6:$AV$738)</f>
        <v>1</v>
      </c>
      <c r="K433" s="92">
        <f>SUMIF('1. Estimation Equipe +VHL '!$I$6:$I$738,H433,'1. Estimation Equipe +VHL '!$L$6:$L$738)</f>
        <v>3940</v>
      </c>
      <c r="L433" s="91">
        <f>SUMIF('1. Estimation Equipe +VHL '!$I$6:$I$738,H433,'1. Estimation Equipe +VHL '!$AU$6:$AU$738)</f>
        <v>4016405.9523303006</v>
      </c>
      <c r="M433" s="93"/>
      <c r="N433" s="93"/>
      <c r="O433" s="93">
        <v>0</v>
      </c>
      <c r="P433" s="93"/>
      <c r="Q433" s="93">
        <v>21600</v>
      </c>
      <c r="R433" s="93">
        <v>165030</v>
      </c>
      <c r="S433" s="93">
        <v>0</v>
      </c>
      <c r="T433" s="94">
        <f t="shared" si="20"/>
        <v>3829775.9523303006</v>
      </c>
      <c r="U433" s="110">
        <f>SUMIF('1. Estimation Equipe +VHL '!$I$6:$I$738,H433,'1. Estimation Equipe +VHL '!$AY$6:$AY$738)</f>
        <v>4016405.9523303006</v>
      </c>
      <c r="V433" s="114">
        <f t="shared" si="21"/>
        <v>3600.0000000000068</v>
      </c>
      <c r="W433" s="114"/>
      <c r="X433" s="111">
        <f t="shared" si="19"/>
        <v>3847775.9523303006</v>
      </c>
    </row>
    <row r="434" spans="1:24" x14ac:dyDescent="0.25">
      <c r="A434" s="60" t="s">
        <v>599</v>
      </c>
      <c r="B434" s="61" t="s">
        <v>599</v>
      </c>
      <c r="C434" s="62" t="s">
        <v>1463</v>
      </c>
      <c r="D434" s="63" t="s">
        <v>661</v>
      </c>
      <c r="E434" s="64" t="s">
        <v>2355</v>
      </c>
      <c r="F434" s="65">
        <v>1.07</v>
      </c>
      <c r="G434" s="53" t="s">
        <v>599</v>
      </c>
      <c r="H434" s="54" t="s">
        <v>1463</v>
      </c>
      <c r="I434" s="55" t="s">
        <v>661</v>
      </c>
      <c r="J434" s="91">
        <f>SUMIF('1. Estimation Equipe +VHL '!$I$6:$I$738,H434,'1. Estimation Equipe +VHL '!$AV$6:$AV$738)</f>
        <v>0</v>
      </c>
      <c r="K434" s="92">
        <f>SUMIF('1. Estimation Equipe +VHL '!$I$6:$I$738,H434,'1. Estimation Equipe +VHL '!$L$6:$L$738)</f>
        <v>0</v>
      </c>
      <c r="L434" s="91">
        <f>SUMIF('1. Estimation Equipe +VHL '!$I$6:$I$738,H434,'1. Estimation Equipe +VHL '!$AU$6:$AU$738)</f>
        <v>0</v>
      </c>
      <c r="M434" s="93"/>
      <c r="N434" s="93"/>
      <c r="O434" s="93">
        <v>0</v>
      </c>
      <c r="P434" s="93"/>
      <c r="Q434" s="93">
        <v>0</v>
      </c>
      <c r="R434" s="93">
        <v>0</v>
      </c>
      <c r="S434" s="93">
        <v>0</v>
      </c>
      <c r="T434" s="94">
        <f t="shared" si="20"/>
        <v>0</v>
      </c>
      <c r="U434" s="110">
        <f>SUMIF('1. Estimation Equipe +VHL '!$I$6:$I$738,H434,'1. Estimation Equipe +VHL '!$AY$6:$AY$738)</f>
        <v>0</v>
      </c>
      <c r="V434" s="114">
        <f t="shared" si="21"/>
        <v>0</v>
      </c>
      <c r="W434" s="114"/>
      <c r="X434" s="111">
        <f t="shared" si="19"/>
        <v>0</v>
      </c>
    </row>
    <row r="435" spans="1:24" x14ac:dyDescent="0.25">
      <c r="A435" s="60" t="s">
        <v>599</v>
      </c>
      <c r="B435" s="61" t="s">
        <v>599</v>
      </c>
      <c r="C435" s="62" t="s">
        <v>1464</v>
      </c>
      <c r="D435" s="63" t="s">
        <v>1465</v>
      </c>
      <c r="E435" s="64" t="s">
        <v>2355</v>
      </c>
      <c r="F435" s="65">
        <v>1.07</v>
      </c>
      <c r="G435" s="53" t="s">
        <v>599</v>
      </c>
      <c r="H435" s="54" t="s">
        <v>1464</v>
      </c>
      <c r="I435" s="55" t="s">
        <v>1465</v>
      </c>
      <c r="J435" s="91">
        <f>SUMIF('1. Estimation Equipe +VHL '!$I$6:$I$738,H435,'1. Estimation Equipe +VHL '!$AV$6:$AV$738)</f>
        <v>1</v>
      </c>
      <c r="K435" s="92">
        <f>SUMIF('1. Estimation Equipe +VHL '!$I$6:$I$738,H435,'1. Estimation Equipe +VHL '!$L$6:$L$738)</f>
        <v>3229</v>
      </c>
      <c r="L435" s="91">
        <f>SUMIF('1. Estimation Equipe +VHL '!$I$6:$I$738,H435,'1. Estimation Equipe +VHL '!$AU$6:$AU$738)</f>
        <v>2836352.6881823204</v>
      </c>
      <c r="M435" s="93"/>
      <c r="N435" s="93"/>
      <c r="O435" s="93">
        <v>0</v>
      </c>
      <c r="P435" s="93"/>
      <c r="Q435" s="93">
        <v>125400</v>
      </c>
      <c r="R435" s="93">
        <v>0</v>
      </c>
      <c r="S435" s="93">
        <v>0</v>
      </c>
      <c r="T435" s="94">
        <f t="shared" si="20"/>
        <v>2710952.6881823204</v>
      </c>
      <c r="U435" s="110">
        <f>SUMIF('1. Estimation Equipe +VHL '!$I$6:$I$738,H435,'1. Estimation Equipe +VHL '!$AY$6:$AY$738)</f>
        <v>2836352.6881823204</v>
      </c>
      <c r="V435" s="114">
        <f t="shared" si="21"/>
        <v>20900.00000000004</v>
      </c>
      <c r="W435" s="114"/>
      <c r="X435" s="111">
        <f t="shared" si="19"/>
        <v>2815452.6881823204</v>
      </c>
    </row>
    <row r="436" spans="1:24" x14ac:dyDescent="0.25">
      <c r="A436" s="60" t="s">
        <v>599</v>
      </c>
      <c r="B436" s="61" t="s">
        <v>599</v>
      </c>
      <c r="C436" s="62" t="s">
        <v>1466</v>
      </c>
      <c r="D436" s="63" t="s">
        <v>1467</v>
      </c>
      <c r="E436" s="64" t="s">
        <v>2355</v>
      </c>
      <c r="F436" s="65">
        <v>1.07</v>
      </c>
      <c r="G436" s="53" t="s">
        <v>599</v>
      </c>
      <c r="H436" s="54" t="s">
        <v>1466</v>
      </c>
      <c r="I436" s="55" t="s">
        <v>1467</v>
      </c>
      <c r="J436" s="91">
        <f>SUMIF('1. Estimation Equipe +VHL '!$I$6:$I$738,H436,'1. Estimation Equipe +VHL '!$AV$6:$AV$738)</f>
        <v>1</v>
      </c>
      <c r="K436" s="92">
        <f>SUMIF('1. Estimation Equipe +VHL '!$I$6:$I$738,H436,'1. Estimation Equipe +VHL '!$L$6:$L$738)</f>
        <v>2476</v>
      </c>
      <c r="L436" s="91">
        <f>SUMIF('1. Estimation Equipe +VHL '!$I$6:$I$738,H436,'1. Estimation Equipe +VHL '!$AU$6:$AU$738)</f>
        <v>2277736.1923650387</v>
      </c>
      <c r="M436" s="93"/>
      <c r="N436" s="93"/>
      <c r="O436" s="93">
        <v>0</v>
      </c>
      <c r="P436" s="93"/>
      <c r="Q436" s="93">
        <v>0</v>
      </c>
      <c r="R436" s="93">
        <v>362775</v>
      </c>
      <c r="S436" s="93">
        <v>0</v>
      </c>
      <c r="T436" s="94">
        <f t="shared" si="20"/>
        <v>1914961.1923650387</v>
      </c>
      <c r="U436" s="110">
        <f>SUMIF('1. Estimation Equipe +VHL '!$I$6:$I$738,H436,'1. Estimation Equipe +VHL '!$AY$6:$AY$738)</f>
        <v>2277736.1923650387</v>
      </c>
      <c r="V436" s="114">
        <f t="shared" si="21"/>
        <v>0</v>
      </c>
      <c r="W436" s="114"/>
      <c r="X436" s="111">
        <f t="shared" si="19"/>
        <v>1914961.1923650387</v>
      </c>
    </row>
    <row r="437" spans="1:24" x14ac:dyDescent="0.25">
      <c r="A437" s="60" t="s">
        <v>599</v>
      </c>
      <c r="B437" s="61" t="s">
        <v>599</v>
      </c>
      <c r="C437" s="62" t="s">
        <v>1468</v>
      </c>
      <c r="D437" s="63" t="s">
        <v>1469</v>
      </c>
      <c r="E437" s="64" t="s">
        <v>2355</v>
      </c>
      <c r="F437" s="65">
        <v>1.07</v>
      </c>
      <c r="G437" s="53" t="s">
        <v>599</v>
      </c>
      <c r="H437" s="54" t="s">
        <v>1468</v>
      </c>
      <c r="I437" s="55" t="s">
        <v>1469</v>
      </c>
      <c r="J437" s="91">
        <f>SUMIF('1. Estimation Equipe +VHL '!$I$6:$I$738,H437,'1. Estimation Equipe +VHL '!$AV$6:$AV$738)</f>
        <v>1</v>
      </c>
      <c r="K437" s="92">
        <f>SUMIF('1. Estimation Equipe +VHL '!$I$6:$I$738,H437,'1. Estimation Equipe +VHL '!$L$6:$L$738)</f>
        <v>4418</v>
      </c>
      <c r="L437" s="91">
        <f>SUMIF('1. Estimation Equipe +VHL '!$I$6:$I$738,H437,'1. Estimation Equipe +VHL '!$AU$6:$AU$738)</f>
        <v>4418804.3134878464</v>
      </c>
      <c r="M437" s="93"/>
      <c r="N437" s="93"/>
      <c r="O437" s="93">
        <v>0</v>
      </c>
      <c r="P437" s="93"/>
      <c r="Q437" s="93">
        <v>1193833</v>
      </c>
      <c r="R437" s="93">
        <v>569636.65</v>
      </c>
      <c r="S437" s="93">
        <v>0</v>
      </c>
      <c r="T437" s="94">
        <f t="shared" si="20"/>
        <v>2655334.6634878465</v>
      </c>
      <c r="U437" s="124">
        <f>SUMIF('1. Estimation Equipe +VHL '!$I$6:$I$738,H437,'1. Estimation Equipe +VHL '!$AY$6:$AY$738)</f>
        <v>4418804.3134878464</v>
      </c>
      <c r="V437" s="114">
        <f t="shared" si="21"/>
        <v>198972.16666666706</v>
      </c>
      <c r="W437" s="114"/>
      <c r="X437" s="111">
        <f t="shared" si="19"/>
        <v>3650195.4968211795</v>
      </c>
    </row>
    <row r="438" spans="1:24" x14ac:dyDescent="0.25">
      <c r="A438" s="60" t="s">
        <v>1470</v>
      </c>
      <c r="B438" s="61" t="s">
        <v>1470</v>
      </c>
      <c r="C438" s="62" t="s">
        <v>1471</v>
      </c>
      <c r="D438" s="63" t="s">
        <v>1472</v>
      </c>
      <c r="E438" s="64" t="s">
        <v>2355</v>
      </c>
      <c r="F438" s="65">
        <v>1.26</v>
      </c>
      <c r="G438" s="53" t="s">
        <v>1470</v>
      </c>
      <c r="H438" s="54" t="s">
        <v>1471</v>
      </c>
      <c r="I438" s="55" t="s">
        <v>1472</v>
      </c>
      <c r="J438" s="91">
        <f>SUMIF('1. Estimation Equipe +VHL '!$I$6:$I$738,H438,'1. Estimation Equipe +VHL '!$AV$6:$AV$738)</f>
        <v>1</v>
      </c>
      <c r="K438" s="92">
        <f>SUMIF('1. Estimation Equipe +VHL '!$I$6:$I$738,H438,'1. Estimation Equipe +VHL '!$L$6:$L$738)</f>
        <v>797</v>
      </c>
      <c r="L438" s="91">
        <f>SUMIF('1. Estimation Equipe +VHL '!$I$6:$I$738,H438,'1. Estimation Equipe +VHL '!$AU$6:$AU$738)</f>
        <v>1370681.5637754546</v>
      </c>
      <c r="M438" s="93"/>
      <c r="N438" s="93"/>
      <c r="O438" s="93">
        <v>0</v>
      </c>
      <c r="P438" s="93"/>
      <c r="Q438" s="93">
        <v>0</v>
      </c>
      <c r="R438" s="93">
        <v>0</v>
      </c>
      <c r="S438" s="93">
        <v>0</v>
      </c>
      <c r="T438" s="94">
        <f t="shared" si="20"/>
        <v>1370681.5637754546</v>
      </c>
      <c r="U438" s="110">
        <f>SUMIF('1. Estimation Equipe +VHL '!$I$6:$I$738,H438,'1. Estimation Equipe +VHL '!$AY$6:$AY$738)</f>
        <v>1370681.5637754546</v>
      </c>
      <c r="V438" s="114">
        <f t="shared" si="21"/>
        <v>0</v>
      </c>
      <c r="W438" s="114"/>
      <c r="X438" s="111">
        <f t="shared" si="19"/>
        <v>1370681.5637754546</v>
      </c>
    </row>
    <row r="439" spans="1:24" x14ac:dyDescent="0.25">
      <c r="A439" s="60" t="s">
        <v>1470</v>
      </c>
      <c r="B439" s="61" t="s">
        <v>1470</v>
      </c>
      <c r="C439" s="62" t="s">
        <v>1473</v>
      </c>
      <c r="D439" s="63" t="s">
        <v>1474</v>
      </c>
      <c r="E439" s="64" t="s">
        <v>2355</v>
      </c>
      <c r="F439" s="65">
        <v>1.26</v>
      </c>
      <c r="G439" s="53" t="s">
        <v>1470</v>
      </c>
      <c r="H439" s="54" t="s">
        <v>1473</v>
      </c>
      <c r="I439" s="55" t="s">
        <v>1474</v>
      </c>
      <c r="J439" s="91">
        <f>SUMIF('1. Estimation Equipe +VHL '!$I$6:$I$738,H439,'1. Estimation Equipe +VHL '!$AV$6:$AV$738)</f>
        <v>2</v>
      </c>
      <c r="K439" s="92">
        <f>SUMIF('1. Estimation Equipe +VHL '!$I$6:$I$738,H439,'1. Estimation Equipe +VHL '!$L$6:$L$738)</f>
        <v>673</v>
      </c>
      <c r="L439" s="91">
        <f>SUMIF('1. Estimation Equipe +VHL '!$I$6:$I$738,H439,'1. Estimation Equipe +VHL '!$AU$6:$AU$738)</f>
        <v>2357663.8023201367</v>
      </c>
      <c r="M439" s="93"/>
      <c r="N439" s="93"/>
      <c r="O439" s="93">
        <v>0</v>
      </c>
      <c r="P439" s="93"/>
      <c r="Q439" s="93">
        <v>0</v>
      </c>
      <c r="R439" s="93">
        <v>0</v>
      </c>
      <c r="S439" s="93">
        <v>0</v>
      </c>
      <c r="T439" s="94">
        <f t="shared" si="20"/>
        <v>2357663.8023201367</v>
      </c>
      <c r="U439" s="110">
        <f>SUMIF('1. Estimation Equipe +VHL '!$I$6:$I$738,H439,'1. Estimation Equipe +VHL '!$AY$6:$AY$738)</f>
        <v>2691323.9242746821</v>
      </c>
      <c r="V439" s="114">
        <f t="shared" si="21"/>
        <v>0</v>
      </c>
      <c r="W439" s="114"/>
      <c r="X439" s="111">
        <f t="shared" si="19"/>
        <v>2691323.9242746821</v>
      </c>
    </row>
    <row r="440" spans="1:24" x14ac:dyDescent="0.25">
      <c r="A440" s="60" t="s">
        <v>1470</v>
      </c>
      <c r="B440" s="61" t="s">
        <v>1470</v>
      </c>
      <c r="C440" s="62" t="s">
        <v>1475</v>
      </c>
      <c r="D440" s="63" t="s">
        <v>1476</v>
      </c>
      <c r="E440" s="64" t="s">
        <v>2355</v>
      </c>
      <c r="F440" s="65">
        <v>1.26</v>
      </c>
      <c r="G440" s="53" t="s">
        <v>1470</v>
      </c>
      <c r="H440" s="54" t="s">
        <v>1475</v>
      </c>
      <c r="I440" s="55" t="s">
        <v>1476</v>
      </c>
      <c r="J440" s="91">
        <f>SUMIF('1. Estimation Equipe +VHL '!$I$6:$I$738,H440,'1. Estimation Equipe +VHL '!$AV$6:$AV$738)</f>
        <v>1</v>
      </c>
      <c r="K440" s="92">
        <f>SUMIF('1. Estimation Equipe +VHL '!$I$6:$I$738,H440,'1. Estimation Equipe +VHL '!$L$6:$L$738)</f>
        <v>187</v>
      </c>
      <c r="L440" s="91">
        <f>SUMIF('1. Estimation Equipe +VHL '!$I$6:$I$738,H440,'1. Estimation Equipe +VHL '!$AU$6:$AU$738)</f>
        <v>1617429.9014999999</v>
      </c>
      <c r="M440" s="93"/>
      <c r="N440" s="93"/>
      <c r="O440" s="93">
        <v>0</v>
      </c>
      <c r="P440" s="93"/>
      <c r="Q440" s="93">
        <v>0</v>
      </c>
      <c r="R440" s="93">
        <v>0</v>
      </c>
      <c r="S440" s="93">
        <v>0</v>
      </c>
      <c r="T440" s="94">
        <f t="shared" si="20"/>
        <v>1617429.9014999999</v>
      </c>
      <c r="U440" s="110">
        <f>SUMIF('1. Estimation Equipe +VHL '!$I$6:$I$738,H440,'1. Estimation Equipe +VHL '!$AY$6:$AY$738)</f>
        <v>1617429.9014999999</v>
      </c>
      <c r="V440" s="114">
        <f t="shared" si="21"/>
        <v>0</v>
      </c>
      <c r="W440" s="114"/>
      <c r="X440" s="111">
        <f t="shared" si="19"/>
        <v>1617429.9014999999</v>
      </c>
    </row>
    <row r="441" spans="1:24" x14ac:dyDescent="0.25">
      <c r="A441" s="60" t="s">
        <v>1470</v>
      </c>
      <c r="B441" s="61" t="s">
        <v>1470</v>
      </c>
      <c r="C441" s="62" t="s">
        <v>1477</v>
      </c>
      <c r="D441" s="63" t="s">
        <v>1478</v>
      </c>
      <c r="E441" s="64" t="s">
        <v>2358</v>
      </c>
      <c r="F441" s="65">
        <v>1.26</v>
      </c>
      <c r="G441" s="53" t="s">
        <v>1470</v>
      </c>
      <c r="H441" s="54" t="s">
        <v>1477</v>
      </c>
      <c r="I441" s="55" t="s">
        <v>1478</v>
      </c>
      <c r="J441" s="91">
        <f>SUMIF('1. Estimation Equipe +VHL '!$I$6:$I$738,H441,'1. Estimation Equipe +VHL '!$AV$6:$AV$738)</f>
        <v>1</v>
      </c>
      <c r="K441" s="92">
        <f>SUMIF('1. Estimation Equipe +VHL '!$I$6:$I$738,H441,'1. Estimation Equipe +VHL '!$L$6:$L$738)</f>
        <v>6091</v>
      </c>
      <c r="L441" s="91">
        <f>SUMIF('1. Estimation Equipe +VHL '!$I$6:$I$738,H441,'1. Estimation Equipe +VHL '!$AU$6:$AU$738)</f>
        <v>7010273.9815267734</v>
      </c>
      <c r="M441" s="93"/>
      <c r="N441" s="93"/>
      <c r="O441" s="93">
        <v>362160.4</v>
      </c>
      <c r="P441" s="93"/>
      <c r="Q441" s="93">
        <v>0</v>
      </c>
      <c r="R441" s="93">
        <v>298619.18</v>
      </c>
      <c r="S441" s="93">
        <v>0</v>
      </c>
      <c r="T441" s="94">
        <f t="shared" si="20"/>
        <v>7073815.2015267741</v>
      </c>
      <c r="U441" s="110">
        <f>SUMIF('1. Estimation Equipe +VHL '!$I$6:$I$738,H441,'1. Estimation Equipe +VHL '!$AY$6:$AY$738)</f>
        <v>7010273.9815267734</v>
      </c>
      <c r="V441" s="114">
        <f t="shared" si="21"/>
        <v>0</v>
      </c>
      <c r="W441" s="114"/>
      <c r="X441" s="111">
        <f t="shared" si="19"/>
        <v>7073815.2015267741</v>
      </c>
    </row>
    <row r="442" spans="1:24" x14ac:dyDescent="0.25">
      <c r="A442" s="60" t="s">
        <v>1479</v>
      </c>
      <c r="B442" s="61" t="s">
        <v>1479</v>
      </c>
      <c r="C442" s="62" t="s">
        <v>1480</v>
      </c>
      <c r="D442" s="63" t="s">
        <v>1481</v>
      </c>
      <c r="E442" s="64" t="s">
        <v>2358</v>
      </c>
      <c r="F442" s="65">
        <v>1.26</v>
      </c>
      <c r="G442" s="53" t="s">
        <v>1479</v>
      </c>
      <c r="H442" s="54" t="s">
        <v>1480</v>
      </c>
      <c r="I442" s="55" t="s">
        <v>1481</v>
      </c>
      <c r="J442" s="91">
        <f>SUMIF('1. Estimation Equipe +VHL '!$I$6:$I$738,H442,'1. Estimation Equipe +VHL '!$AV$6:$AV$738)</f>
        <v>2</v>
      </c>
      <c r="K442" s="92">
        <f>SUMIF('1. Estimation Equipe +VHL '!$I$6:$I$738,H442,'1. Estimation Equipe +VHL '!$L$6:$L$738)</f>
        <v>6588</v>
      </c>
      <c r="L442" s="91">
        <f>SUMIF('1. Estimation Equipe +VHL '!$I$6:$I$738,H442,'1. Estimation Equipe +VHL '!$AU$6:$AU$738)</f>
        <v>8481262.4019631874</v>
      </c>
      <c r="M442" s="93"/>
      <c r="N442" s="93"/>
      <c r="O442" s="93">
        <v>228686</v>
      </c>
      <c r="P442" s="93"/>
      <c r="Q442" s="93">
        <v>0</v>
      </c>
      <c r="R442" s="93">
        <v>0</v>
      </c>
      <c r="S442" s="93">
        <v>0</v>
      </c>
      <c r="T442" s="94">
        <f t="shared" si="20"/>
        <v>8709948.4019631874</v>
      </c>
      <c r="U442" s="110">
        <f>SUMIF('1. Estimation Equipe +VHL '!$I$6:$I$738,H442,'1. Estimation Equipe +VHL '!$AY$6:$AY$738)</f>
        <v>8481262.4019631874</v>
      </c>
      <c r="V442" s="114">
        <f t="shared" si="21"/>
        <v>0</v>
      </c>
      <c r="W442" s="114"/>
      <c r="X442" s="111">
        <f t="shared" si="19"/>
        <v>8709948.4019631874</v>
      </c>
    </row>
    <row r="443" spans="1:24" x14ac:dyDescent="0.25">
      <c r="A443" s="60" t="s">
        <v>1482</v>
      </c>
      <c r="B443" s="61" t="s">
        <v>1482</v>
      </c>
      <c r="C443" s="62" t="s">
        <v>1483</v>
      </c>
      <c r="D443" s="63" t="s">
        <v>650</v>
      </c>
      <c r="E443" s="64" t="s">
        <v>2355</v>
      </c>
      <c r="F443" s="65">
        <v>1.26</v>
      </c>
      <c r="G443" s="53" t="s">
        <v>1482</v>
      </c>
      <c r="H443" s="54" t="s">
        <v>1483</v>
      </c>
      <c r="I443" s="55" t="s">
        <v>650</v>
      </c>
      <c r="J443" s="91">
        <f>SUMIF('1. Estimation Equipe +VHL '!$I$6:$I$738,H443,'1. Estimation Equipe +VHL '!$AV$6:$AV$738)</f>
        <v>1</v>
      </c>
      <c r="K443" s="92">
        <f>SUMIF('1. Estimation Equipe +VHL '!$I$6:$I$738,H443,'1. Estimation Equipe +VHL '!$L$6:$L$738)</f>
        <v>2070</v>
      </c>
      <c r="L443" s="91">
        <f>SUMIF('1. Estimation Equipe +VHL '!$I$6:$I$738,H443,'1. Estimation Equipe +VHL '!$AU$6:$AU$738)</f>
        <v>2782907.503678794</v>
      </c>
      <c r="M443" s="93"/>
      <c r="N443" s="93"/>
      <c r="O443" s="93">
        <v>523697</v>
      </c>
      <c r="P443" s="93">
        <v>3982247</v>
      </c>
      <c r="Q443" s="93">
        <v>1177622</v>
      </c>
      <c r="R443" s="93">
        <v>986730.64</v>
      </c>
      <c r="S443" s="93">
        <v>0</v>
      </c>
      <c r="T443" s="94">
        <f t="shared" si="20"/>
        <v>5124498.8636787944</v>
      </c>
      <c r="U443" s="110">
        <f>SUMIF('1. Estimation Equipe +VHL '!$I$6:$I$738,H443,'1. Estimation Equipe +VHL '!$AY$6:$AY$738)</f>
        <v>2782907.503678794</v>
      </c>
      <c r="V443" s="114">
        <f t="shared" si="21"/>
        <v>196270.33333333372</v>
      </c>
      <c r="W443" s="114"/>
      <c r="X443" s="111">
        <f t="shared" si="19"/>
        <v>6105850.5303454604</v>
      </c>
    </row>
    <row r="444" spans="1:24" x14ac:dyDescent="0.25">
      <c r="A444" s="60" t="s">
        <v>1482</v>
      </c>
      <c r="B444" s="61" t="s">
        <v>1482</v>
      </c>
      <c r="C444" s="62" t="s">
        <v>1484</v>
      </c>
      <c r="D444" s="63" t="s">
        <v>1485</v>
      </c>
      <c r="E444" s="64" t="s">
        <v>2355</v>
      </c>
      <c r="F444" s="65">
        <v>1.26</v>
      </c>
      <c r="G444" s="53" t="s">
        <v>1482</v>
      </c>
      <c r="H444" s="54" t="s">
        <v>1484</v>
      </c>
      <c r="I444" s="55" t="s">
        <v>1485</v>
      </c>
      <c r="J444" s="91">
        <f>SUMIF('1. Estimation Equipe +VHL '!$I$6:$I$738,H444,'1. Estimation Equipe +VHL '!$AV$6:$AV$738)</f>
        <v>1</v>
      </c>
      <c r="K444" s="92">
        <f>SUMIF('1. Estimation Equipe +VHL '!$I$6:$I$738,H444,'1. Estimation Equipe +VHL '!$L$6:$L$738)</f>
        <v>156</v>
      </c>
      <c r="L444" s="91">
        <f>SUMIF('1. Estimation Equipe +VHL '!$I$6:$I$738,H444,'1. Estimation Equipe +VHL '!$AU$6:$AU$738)</f>
        <v>813547.79622743197</v>
      </c>
      <c r="M444" s="93"/>
      <c r="N444" s="93"/>
      <c r="O444" s="93">
        <v>0</v>
      </c>
      <c r="P444" s="93"/>
      <c r="Q444" s="93">
        <v>0</v>
      </c>
      <c r="R444" s="93">
        <v>22072</v>
      </c>
      <c r="S444" s="93">
        <v>0</v>
      </c>
      <c r="T444" s="94">
        <f t="shared" si="20"/>
        <v>791475.79622743197</v>
      </c>
      <c r="U444" s="110">
        <f>SUMIF('1. Estimation Equipe +VHL '!$I$6:$I$738,H444,'1. Estimation Equipe +VHL '!$AY$6:$AY$738)</f>
        <v>813547.79622743197</v>
      </c>
      <c r="V444" s="114">
        <f t="shared" si="21"/>
        <v>0</v>
      </c>
      <c r="W444" s="114"/>
      <c r="X444" s="111">
        <f t="shared" si="19"/>
        <v>791475.79622743197</v>
      </c>
    </row>
    <row r="445" spans="1:24" x14ac:dyDescent="0.25">
      <c r="A445" s="60" t="s">
        <v>1482</v>
      </c>
      <c r="B445" s="61" t="s">
        <v>1482</v>
      </c>
      <c r="C445" s="62" t="s">
        <v>1486</v>
      </c>
      <c r="D445" s="63" t="s">
        <v>1487</v>
      </c>
      <c r="E445" s="64" t="s">
        <v>2357</v>
      </c>
      <c r="F445" s="65">
        <v>1.26</v>
      </c>
      <c r="G445" s="53" t="s">
        <v>1482</v>
      </c>
      <c r="H445" s="54" t="s">
        <v>1486</v>
      </c>
      <c r="I445" s="55" t="s">
        <v>1487</v>
      </c>
      <c r="J445" s="91">
        <f>SUMIF('1. Estimation Equipe +VHL '!$I$6:$I$738,H445,'1. Estimation Equipe +VHL '!$AV$6:$AV$738)</f>
        <v>1</v>
      </c>
      <c r="K445" s="92">
        <f>SUMIF('1. Estimation Equipe +VHL '!$I$6:$I$738,H445,'1. Estimation Equipe +VHL '!$L$6:$L$738)</f>
        <v>249</v>
      </c>
      <c r="L445" s="91">
        <f>SUMIF('1. Estimation Equipe +VHL '!$I$6:$I$738,H445,'1. Estimation Equipe +VHL '!$AU$6:$AU$738)</f>
        <v>895778.0587621365</v>
      </c>
      <c r="M445" s="93"/>
      <c r="N445" s="93"/>
      <c r="O445" s="93">
        <v>0</v>
      </c>
      <c r="P445" s="93"/>
      <c r="Q445" s="93">
        <v>0</v>
      </c>
      <c r="R445" s="93">
        <v>19112</v>
      </c>
      <c r="S445" s="93">
        <v>0</v>
      </c>
      <c r="T445" s="94">
        <f t="shared" si="20"/>
        <v>876666.0587621365</v>
      </c>
      <c r="U445" s="110">
        <f>SUMIF('1. Estimation Equipe +VHL '!$I$6:$I$738,H445,'1. Estimation Equipe +VHL '!$AY$6:$AY$738)</f>
        <v>895778.0587621365</v>
      </c>
      <c r="V445" s="114">
        <f t="shared" si="21"/>
        <v>0</v>
      </c>
      <c r="W445" s="114"/>
      <c r="X445" s="111">
        <f t="shared" si="19"/>
        <v>876666.0587621365</v>
      </c>
    </row>
    <row r="446" spans="1:24" x14ac:dyDescent="0.25">
      <c r="A446" s="60" t="s">
        <v>1488</v>
      </c>
      <c r="B446" s="61" t="s">
        <v>1488</v>
      </c>
      <c r="C446" s="62" t="s">
        <v>1489</v>
      </c>
      <c r="D446" s="63" t="s">
        <v>1490</v>
      </c>
      <c r="E446" s="64" t="s">
        <v>2355</v>
      </c>
      <c r="F446" s="65">
        <v>1.31</v>
      </c>
      <c r="G446" s="53" t="s">
        <v>1488</v>
      </c>
      <c r="H446" s="54" t="s">
        <v>1489</v>
      </c>
      <c r="I446" s="55" t="s">
        <v>1490</v>
      </c>
      <c r="J446" s="91">
        <f>SUMIF('1. Estimation Equipe +VHL '!$I$6:$I$738,H446,'1. Estimation Equipe +VHL '!$AV$6:$AV$738)</f>
        <v>1</v>
      </c>
      <c r="K446" s="92">
        <f>SUMIF('1. Estimation Equipe +VHL '!$I$6:$I$738,H446,'1. Estimation Equipe +VHL '!$L$6:$L$738)</f>
        <v>1298</v>
      </c>
      <c r="L446" s="91">
        <f>SUMIF('1. Estimation Equipe +VHL '!$I$6:$I$738,H446,'1. Estimation Equipe +VHL '!$AU$6:$AU$738)</f>
        <v>1773031.0335285119</v>
      </c>
      <c r="M446" s="93"/>
      <c r="N446" s="93"/>
      <c r="O446" s="93">
        <v>0</v>
      </c>
      <c r="P446" s="93"/>
      <c r="Q446" s="93">
        <v>0</v>
      </c>
      <c r="R446" s="93">
        <v>3924</v>
      </c>
      <c r="S446" s="93">
        <v>0</v>
      </c>
      <c r="T446" s="94">
        <f t="shared" si="20"/>
        <v>1769107.0335285119</v>
      </c>
      <c r="U446" s="110">
        <f>SUMIF('1. Estimation Equipe +VHL '!$I$6:$I$738,H446,'1. Estimation Equipe +VHL '!$AY$6:$AY$738)</f>
        <v>1773031.0335285119</v>
      </c>
      <c r="V446" s="114">
        <f t="shared" si="21"/>
        <v>0</v>
      </c>
      <c r="W446" s="114"/>
      <c r="X446" s="111">
        <f t="shared" si="19"/>
        <v>1769107.0335285119</v>
      </c>
    </row>
    <row r="447" spans="1:24" x14ac:dyDescent="0.25">
      <c r="A447" s="60" t="s">
        <v>1488</v>
      </c>
      <c r="B447" s="61" t="s">
        <v>1488</v>
      </c>
      <c r="C447" s="62" t="s">
        <v>1491</v>
      </c>
      <c r="D447" s="63" t="s">
        <v>1492</v>
      </c>
      <c r="E447" s="64" t="s">
        <v>2358</v>
      </c>
      <c r="F447" s="65">
        <v>1.31</v>
      </c>
      <c r="G447" s="53" t="s">
        <v>1488</v>
      </c>
      <c r="H447" s="54" t="s">
        <v>1491</v>
      </c>
      <c r="I447" s="55" t="s">
        <v>1492</v>
      </c>
      <c r="J447" s="91">
        <f>SUMIF('1. Estimation Equipe +VHL '!$I$6:$I$738,H447,'1. Estimation Equipe +VHL '!$AV$6:$AV$738)</f>
        <v>2</v>
      </c>
      <c r="K447" s="92">
        <f>SUMIF('1. Estimation Equipe +VHL '!$I$6:$I$738,H447,'1. Estimation Equipe +VHL '!$L$6:$L$738)</f>
        <v>5145</v>
      </c>
      <c r="L447" s="91">
        <f>SUMIF('1. Estimation Equipe +VHL '!$I$6:$I$738,H447,'1. Estimation Equipe +VHL '!$AU$6:$AU$738)</f>
        <v>6583988.6573763201</v>
      </c>
      <c r="M447" s="93"/>
      <c r="N447" s="93"/>
      <c r="O447" s="93">
        <v>691667.76</v>
      </c>
      <c r="P447" s="93">
        <v>2096583</v>
      </c>
      <c r="Q447" s="93">
        <v>213856</v>
      </c>
      <c r="R447" s="93">
        <v>0</v>
      </c>
      <c r="S447" s="93">
        <v>0</v>
      </c>
      <c r="T447" s="94">
        <f t="shared" si="20"/>
        <v>9158383.4173763208</v>
      </c>
      <c r="U447" s="110">
        <f>SUMIF('1. Estimation Equipe +VHL '!$I$6:$I$738,H447,'1. Estimation Equipe +VHL '!$AY$6:$AY$738)</f>
        <v>6583988.6573763201</v>
      </c>
      <c r="V447" s="114">
        <f t="shared" si="21"/>
        <v>35642.666666666737</v>
      </c>
      <c r="W447" s="114"/>
      <c r="X447" s="111">
        <f t="shared" si="19"/>
        <v>9336596.7507096548</v>
      </c>
    </row>
    <row r="448" spans="1:24" x14ac:dyDescent="0.25">
      <c r="A448" s="60" t="s">
        <v>1488</v>
      </c>
      <c r="B448" s="61" t="s">
        <v>1488</v>
      </c>
      <c r="C448" s="62" t="s">
        <v>1493</v>
      </c>
      <c r="D448" s="63" t="s">
        <v>1494</v>
      </c>
      <c r="E448" s="64" t="s">
        <v>2355</v>
      </c>
      <c r="F448" s="65">
        <v>1.31</v>
      </c>
      <c r="G448" s="53" t="s">
        <v>1488</v>
      </c>
      <c r="H448" s="54" t="s">
        <v>1493</v>
      </c>
      <c r="I448" s="55" t="s">
        <v>1494</v>
      </c>
      <c r="J448" s="91">
        <f>SUMIF('1. Estimation Equipe +VHL '!$I$6:$I$738,H448,'1. Estimation Equipe +VHL '!$AV$6:$AV$738)</f>
        <v>1</v>
      </c>
      <c r="K448" s="92">
        <f>SUMIF('1. Estimation Equipe +VHL '!$I$6:$I$738,H448,'1. Estimation Equipe +VHL '!$L$6:$L$738)</f>
        <v>1478</v>
      </c>
      <c r="L448" s="91">
        <f>SUMIF('1. Estimation Equipe +VHL '!$I$6:$I$738,H448,'1. Estimation Equipe +VHL '!$AU$6:$AU$738)</f>
        <v>1829551.5651629115</v>
      </c>
      <c r="M448" s="93"/>
      <c r="N448" s="93"/>
      <c r="O448" s="93">
        <v>0</v>
      </c>
      <c r="P448" s="93"/>
      <c r="Q448" s="93">
        <v>72044</v>
      </c>
      <c r="R448" s="93">
        <v>0</v>
      </c>
      <c r="S448" s="93">
        <v>0</v>
      </c>
      <c r="T448" s="94">
        <f t="shared" si="20"/>
        <v>1757507.5651629115</v>
      </c>
      <c r="U448" s="110">
        <f>SUMIF('1. Estimation Equipe +VHL '!$I$6:$I$738,H448,'1. Estimation Equipe +VHL '!$AY$6:$AY$738)</f>
        <v>1829551.5651629115</v>
      </c>
      <c r="V448" s="114">
        <f t="shared" si="21"/>
        <v>12007.333333333356</v>
      </c>
      <c r="W448" s="114"/>
      <c r="X448" s="111">
        <f t="shared" si="19"/>
        <v>1817544.2318295783</v>
      </c>
    </row>
    <row r="449" spans="1:24" ht="15.75" thickBot="1" x14ac:dyDescent="0.3">
      <c r="A449" s="95" t="s">
        <v>2354</v>
      </c>
      <c r="B449" s="116" t="s">
        <v>726</v>
      </c>
      <c r="C449" s="117" t="s">
        <v>2202</v>
      </c>
      <c r="D449" s="118" t="s">
        <v>2300</v>
      </c>
      <c r="E449" s="119" t="s">
        <v>2368</v>
      </c>
      <c r="F449" s="120"/>
      <c r="G449" s="121" t="s">
        <v>726</v>
      </c>
      <c r="H449" s="122" t="s">
        <v>2202</v>
      </c>
      <c r="I449" s="123" t="s">
        <v>2300</v>
      </c>
      <c r="J449" s="96">
        <f>SUMIF('1. Estimation Equipe +VHL '!$I$6:$I$738,H449,'1. Estimation Equipe +VHL '!$AV$6:$AV$738)</f>
        <v>1</v>
      </c>
      <c r="K449" s="97">
        <f>SUMIF('1. Estimation Equipe +VHL '!$I$6:$I$738,H449,'1. Estimation Equipe +VHL '!$L$6:$L$738)</f>
        <v>714</v>
      </c>
      <c r="L449" s="96">
        <f>SUMIF('1. Estimation Equipe +VHL '!$I$6:$I$738,H449,'1. Estimation Equipe +VHL '!$AU$6:$AU$738)</f>
        <v>1289902.7068181818</v>
      </c>
      <c r="M449" s="98"/>
      <c r="N449" s="98"/>
      <c r="O449" s="98">
        <v>0</v>
      </c>
      <c r="P449" s="98"/>
      <c r="Q449" s="98">
        <v>0</v>
      </c>
      <c r="R449" s="98">
        <v>0</v>
      </c>
      <c r="S449" s="98">
        <v>0</v>
      </c>
      <c r="T449" s="94">
        <f t="shared" si="20"/>
        <v>1289902.7068181818</v>
      </c>
      <c r="U449" s="112">
        <f>SUMIF('1. Estimation Equipe +VHL '!$I$6:$I$738,H449,'1. Estimation Equipe +VHL '!$AY$6:$AY$738)</f>
        <v>1289902.7068181818</v>
      </c>
      <c r="V449" s="115">
        <f t="shared" si="21"/>
        <v>0</v>
      </c>
      <c r="W449" s="115"/>
      <c r="X449" s="113">
        <f t="shared" si="19"/>
        <v>1289902.7068181818</v>
      </c>
    </row>
    <row r="452" spans="1:24" x14ac:dyDescent="0.25">
      <c r="O452" s="108"/>
    </row>
    <row r="454" spans="1:24" x14ac:dyDescent="0.25">
      <c r="O454" s="108"/>
    </row>
  </sheetData>
  <sheetProtection sheet="1" objects="1" scenarios="1" autoFilter="0"/>
  <autoFilter ref="A5:X449"/>
  <conditionalFormatting sqref="A6">
    <cfRule type="cellIs" dxfId="21" priority="16" operator="equal">
      <formula>0</formula>
    </cfRule>
  </conditionalFormatting>
  <conditionalFormatting sqref="A7:A449">
    <cfRule type="cellIs" dxfId="20" priority="2" operator="equal">
      <formula>0</formula>
    </cfRule>
  </conditionalFormatting>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
  <sheetViews>
    <sheetView workbookViewId="0">
      <selection activeCell="H24" sqref="H24"/>
    </sheetView>
  </sheetViews>
  <sheetFormatPr baseColWidth="10" defaultRowHeight="15" x14ac:dyDescent="0.25"/>
  <cols>
    <col min="1" max="1" width="45.7109375" customWidth="1"/>
    <col min="2" max="2" width="20.28515625" customWidth="1"/>
    <col min="3" max="3" width="18.7109375" customWidth="1"/>
    <col min="4" max="4" width="16.42578125" customWidth="1"/>
    <col min="5" max="5" width="21.5703125" customWidth="1"/>
    <col min="6" max="6" width="21.140625" customWidth="1"/>
    <col min="7" max="7" width="16.28515625" customWidth="1"/>
    <col min="10" max="10" width="15.28515625" bestFit="1" customWidth="1"/>
  </cols>
  <sheetData>
    <row r="1" spans="1:7" x14ac:dyDescent="0.25">
      <c r="A1" s="155" t="s">
        <v>2377</v>
      </c>
      <c r="B1" s="155"/>
      <c r="C1" s="155"/>
      <c r="D1" s="155"/>
      <c r="E1" s="155"/>
    </row>
    <row r="3" spans="1:7" ht="45" x14ac:dyDescent="0.25">
      <c r="A3" s="24" t="s">
        <v>2322</v>
      </c>
      <c r="B3" s="24" t="s">
        <v>2414</v>
      </c>
      <c r="C3" s="24" t="s">
        <v>2410</v>
      </c>
      <c r="D3" s="24" t="s">
        <v>2412</v>
      </c>
      <c r="E3" s="24" t="s">
        <v>2413</v>
      </c>
      <c r="F3" s="24" t="s">
        <v>2411</v>
      </c>
      <c r="G3" s="24" t="s">
        <v>2409</v>
      </c>
    </row>
    <row r="4" spans="1:7" x14ac:dyDescent="0.25">
      <c r="A4" t="s">
        <v>2359</v>
      </c>
      <c r="B4" s="70">
        <f ca="1">SUMIF('2. Modélisation MIG SMUR EJ'!$A$5:$X$449,Tableau3[[#This Row],[Région 2016]],'2. Modélisation MIG SMUR EJ'!$X$5:$X$449)</f>
        <v>71124640.725729316</v>
      </c>
      <c r="C4" s="126">
        <f t="shared" ref="C4:C21" si="0">+C25</f>
        <v>66265277</v>
      </c>
      <c r="D4" s="126">
        <f t="shared" ref="D4:D21" si="1">+D25</f>
        <v>1319973.1120214323</v>
      </c>
      <c r="E4" s="70">
        <f>SUMIFS('2. Modélisation MIG SMUR EJ'!$Q$5:$Q$449,'2. Modélisation MIG SMUR EJ'!$A$5:$A$449,Tableau3[[#This Row],[Région 2016]])*10/12</f>
        <v>3576590.2583333342</v>
      </c>
      <c r="F4" s="70">
        <f>+Tableau3[[#This Row],[Montant débasé 2016]]+Tableau3[[#This Row],[Mesures Nouvelles 2016]]+Tableau3[[#This Row],[Mesures nouvelles 2017]]</f>
        <v>71161840.370354772</v>
      </c>
      <c r="G4" s="70">
        <f ca="1">+Tableau3[[#This Row],[Montant de référence pour le lissage de l''effet revenu]]+40%*(Tableau3[[#This Row],[Somme de MIG SMUR modélisée MAJ 2017]]-Tableau3[[#This Row],[Montant de référence pour le lissage de l''effet revenu]])</f>
        <v>71146960.512504593</v>
      </c>
    </row>
    <row r="5" spans="1:7" x14ac:dyDescent="0.25">
      <c r="A5" t="s">
        <v>2363</v>
      </c>
      <c r="B5" s="70">
        <f ca="1">SUMIF('2. Modélisation MIG SMUR EJ'!$A$5:$X$449,Tableau3[[#This Row],[Région 2016]],'2. Modélisation MIG SMUR EJ'!$X$5:$X$449)</f>
        <v>81573650.758079171</v>
      </c>
      <c r="C5" s="126">
        <f t="shared" si="0"/>
        <v>77731383</v>
      </c>
      <c r="D5" s="126">
        <f t="shared" si="1"/>
        <v>1559516.5658775433</v>
      </c>
      <c r="E5" s="70">
        <f>SUMIFS('2. Modélisation MIG SMUR EJ'!$Q$5:$Q$449,'2. Modélisation MIG SMUR EJ'!$A$5:$A$449,Tableau3[[#This Row],[Région 2016]])*10/12</f>
        <v>4119717.649999999</v>
      </c>
      <c r="F5" s="70">
        <f>+Tableau3[[#This Row],[Montant débasé 2016]]+Tableau3[[#This Row],[Mesures Nouvelles 2016]]+Tableau3[[#This Row],[Mesures nouvelles 2017]]</f>
        <v>83410617.215877548</v>
      </c>
      <c r="G5" s="70">
        <f ca="1">+Tableau3[[#This Row],[Montant de référence pour le lissage de l''effet revenu]]+40%*(Tableau3[[#This Row],[Somme de MIG SMUR modélisée MAJ 2017]]-Tableau3[[#This Row],[Montant de référence pour le lissage de l''effet revenu]])</f>
        <v>82675830.6327582</v>
      </c>
    </row>
    <row r="6" spans="1:7" x14ac:dyDescent="0.25">
      <c r="A6" t="s">
        <v>2354</v>
      </c>
      <c r="B6" s="70">
        <f ca="1">SUMIF('2. Modélisation MIG SMUR EJ'!$A$5:$X$449,Tableau3[[#This Row],[Région 2016]],'2. Modélisation MIG SMUR EJ'!$X$5:$X$449)</f>
        <v>79625515.410934344</v>
      </c>
      <c r="C6" s="126">
        <f t="shared" si="0"/>
        <v>75098806.810000002</v>
      </c>
      <c r="D6" s="126">
        <f t="shared" si="1"/>
        <v>1664242.6414739511</v>
      </c>
      <c r="E6" s="70">
        <f>SUMIFS('2. Modélisation MIG SMUR EJ'!$Q$5:$Q$449,'2. Modélisation MIG SMUR EJ'!$A$5:$A$449,Tableau3[[#This Row],[Région 2016]])*10/12</f>
        <v>6766233.5733333332</v>
      </c>
      <c r="F6" s="70">
        <f>+Tableau3[[#This Row],[Montant débasé 2016]]+Tableau3[[#This Row],[Mesures Nouvelles 2016]]+Tableau3[[#This Row],[Mesures nouvelles 2017]]</f>
        <v>83529283.024807289</v>
      </c>
      <c r="G6" s="70">
        <f ca="1">+Tableau3[[#This Row],[Montant de référence pour le lissage de l''effet revenu]]+40%*(Tableau3[[#This Row],[Somme de MIG SMUR modélisée MAJ 2017]]-Tableau3[[#This Row],[Montant de référence pour le lissage de l''effet revenu]])</f>
        <v>81967775.979258105</v>
      </c>
    </row>
    <row r="7" spans="1:7" x14ac:dyDescent="0.25">
      <c r="A7" t="s">
        <v>2365</v>
      </c>
      <c r="B7" s="70">
        <f ca="1">SUMIF('2. Modélisation MIG SMUR EJ'!$A$5:$X$449,Tableau3[[#This Row],[Région 2016]],'2. Modélisation MIG SMUR EJ'!$X$5:$X$449)</f>
        <v>52081365.397298604</v>
      </c>
      <c r="C7" s="126">
        <f t="shared" si="0"/>
        <v>44313499</v>
      </c>
      <c r="D7" s="126">
        <f t="shared" si="1"/>
        <v>1367729.9833101321</v>
      </c>
      <c r="E7" s="70">
        <f>SUMIFS('2. Modélisation MIG SMUR EJ'!$Q$5:$Q$449,'2. Modélisation MIG SMUR EJ'!$A$5:$A$449,Tableau3[[#This Row],[Région 2016]])*10/12</f>
        <v>5313480.0916666668</v>
      </c>
      <c r="F7" s="70">
        <f>+Tableau3[[#This Row],[Montant débasé 2016]]+Tableau3[[#This Row],[Mesures Nouvelles 2016]]+Tableau3[[#This Row],[Mesures nouvelles 2017]]</f>
        <v>50994709.074976802</v>
      </c>
      <c r="G7" s="70">
        <f ca="1">+Tableau3[[#This Row],[Montant de référence pour le lissage de l''effet revenu]]+40%*(Tableau3[[#This Row],[Somme de MIG SMUR modélisée MAJ 2017]]-Tableau3[[#This Row],[Montant de référence pour le lissage de l''effet revenu]])</f>
        <v>51429371.603905521</v>
      </c>
    </row>
    <row r="8" spans="1:7" x14ac:dyDescent="0.25">
      <c r="A8" t="s">
        <v>593</v>
      </c>
      <c r="B8" s="70">
        <f ca="1">SUMIF('2. Modélisation MIG SMUR EJ'!$A$5:$X$449,Tableau3[[#This Row],[Région 2016]],'2. Modélisation MIG SMUR EJ'!$X$5:$X$449)</f>
        <v>35592167.978105627</v>
      </c>
      <c r="C8" s="126">
        <f t="shared" si="0"/>
        <v>36477601</v>
      </c>
      <c r="D8" s="126">
        <f t="shared" si="1"/>
        <v>953838.76998116763</v>
      </c>
      <c r="E8" s="70">
        <f>SUMIFS('2. Modélisation MIG SMUR EJ'!$Q$5:$Q$449,'2. Modélisation MIG SMUR EJ'!$A$5:$A$449,Tableau3[[#This Row],[Région 2016]])*10/12</f>
        <v>1757576.675</v>
      </c>
      <c r="F8" s="70">
        <f>+Tableau3[[#This Row],[Montant débasé 2016]]+Tableau3[[#This Row],[Mesures Nouvelles 2016]]+Tableau3[[#This Row],[Mesures nouvelles 2017]]</f>
        <v>39189016.444981165</v>
      </c>
      <c r="G8" s="70">
        <f ca="1">+Tableau3[[#This Row],[Montant de référence pour le lissage de l''effet revenu]]+40%*(Tableau3[[#This Row],[Somme de MIG SMUR modélisée MAJ 2017]]-Tableau3[[#This Row],[Montant de référence pour le lissage de l''effet revenu]])</f>
        <v>37750277.058230951</v>
      </c>
    </row>
    <row r="9" spans="1:7" x14ac:dyDescent="0.25">
      <c r="A9" t="s">
        <v>2364</v>
      </c>
      <c r="B9" s="70">
        <f ca="1">SUMIF('2. Modélisation MIG SMUR EJ'!$A$5:$X$449,Tableau3[[#This Row],[Région 2016]],'2. Modélisation MIG SMUR EJ'!$X$5:$X$449)</f>
        <v>35044774.395385027</v>
      </c>
      <c r="C9" s="126">
        <f t="shared" si="0"/>
        <v>33911342.190000005</v>
      </c>
      <c r="D9" s="126">
        <f t="shared" si="1"/>
        <v>1356362.0192363004</v>
      </c>
      <c r="E9" s="70">
        <f>SUMIFS('2. Modélisation MIG SMUR EJ'!$Q$5:$Q$449,'2. Modélisation MIG SMUR EJ'!$A$5:$A$449,Tableau3[[#This Row],[Région 2016]])*10/12</f>
        <v>2864449.1666666665</v>
      </c>
      <c r="F9" s="70">
        <f>+Tableau3[[#This Row],[Montant débasé 2016]]+Tableau3[[#This Row],[Mesures Nouvelles 2016]]+Tableau3[[#This Row],[Mesures nouvelles 2017]]</f>
        <v>38132153.375902973</v>
      </c>
      <c r="G9" s="70">
        <f ca="1">+Tableau3[[#This Row],[Montant de référence pour le lissage de l''effet revenu]]+40%*(Tableau3[[#This Row],[Somme de MIG SMUR modélisée MAJ 2017]]-Tableau3[[#This Row],[Montant de référence pour le lissage de l''effet revenu]])</f>
        <v>36897201.783695795</v>
      </c>
    </row>
    <row r="10" spans="1:7" x14ac:dyDescent="0.25">
      <c r="A10" t="s">
        <v>600</v>
      </c>
      <c r="B10" s="70">
        <f ca="1">SUMIF('2. Modélisation MIG SMUR EJ'!$A$5:$X$449,Tableau3[[#This Row],[Région 2016]],'2. Modélisation MIG SMUR EJ'!$X$5:$X$449)</f>
        <v>20497584.84196512</v>
      </c>
      <c r="C10" s="126">
        <f t="shared" si="0"/>
        <v>16660676.49</v>
      </c>
      <c r="D10" s="126">
        <f t="shared" si="1"/>
        <v>164425.87348968809</v>
      </c>
      <c r="E10" s="70">
        <f>SUMIFS('2. Modélisation MIG SMUR EJ'!$Q$5:$Q$449,'2. Modélisation MIG SMUR EJ'!$A$5:$A$449,Tableau3[[#This Row],[Région 2016]])*10/12+482867.39</f>
        <v>1548549.8900000001</v>
      </c>
      <c r="F10" s="70">
        <f>+Tableau3[[#This Row],[Montant débasé 2016]]+Tableau3[[#This Row],[Mesures Nouvelles 2016]]+Tableau3[[#This Row],[Mesures nouvelles 2017]]</f>
        <v>18373652.253489688</v>
      </c>
      <c r="G10" s="70">
        <f ca="1">+Tableau3[[#This Row],[Montant de référence pour le lissage de l''effet revenu]]+40%*(Tableau3[[#This Row],[Somme de MIG SMUR modélisée MAJ 2017]]-Tableau3[[#This Row],[Montant de référence pour le lissage de l''effet revenu]])</f>
        <v>19223225.28887986</v>
      </c>
    </row>
    <row r="11" spans="1:7" x14ac:dyDescent="0.25">
      <c r="A11" t="s">
        <v>599</v>
      </c>
      <c r="B11" s="70">
        <f ca="1">SUMIF('2. Modélisation MIG SMUR EJ'!$A$5:$X$449,Tableau3[[#This Row],[Région 2016]],'2. Modélisation MIG SMUR EJ'!$X$5:$X$449)</f>
        <v>100053185.40887164</v>
      </c>
      <c r="C11" s="126">
        <f t="shared" si="0"/>
        <v>91220026</v>
      </c>
      <c r="D11" s="126">
        <f t="shared" si="1"/>
        <v>1055582.9225919931</v>
      </c>
      <c r="E11" s="70">
        <f>SUMIFS('2. Modélisation MIG SMUR EJ'!$Q$5:$Q$449,'2. Modélisation MIG SMUR EJ'!$A$5:$A$449,Tableau3[[#This Row],[Région 2016]])*10/12</f>
        <v>5896046.1916666664</v>
      </c>
      <c r="F11" s="70">
        <f>+Tableau3[[#This Row],[Montant débasé 2016]]+Tableau3[[#This Row],[Mesures Nouvelles 2016]]+Tableau3[[#This Row],[Mesures nouvelles 2017]]</f>
        <v>98171655.114258662</v>
      </c>
      <c r="G11" s="70">
        <f ca="1">+Tableau3[[#This Row],[Montant de référence pour le lissage de l''effet revenu]]+40%*(Tableau3[[#This Row],[Somme de MIG SMUR modélisée MAJ 2017]]-Tableau3[[#This Row],[Montant de référence pour le lissage de l''effet revenu]])</f>
        <v>98924267.232103854</v>
      </c>
    </row>
    <row r="12" spans="1:7" x14ac:dyDescent="0.25">
      <c r="A12" t="s">
        <v>2360</v>
      </c>
      <c r="B12" s="70">
        <f ca="1">SUMIF('2. Modélisation MIG SMUR EJ'!$A$5:$X$449,Tableau3[[#This Row],[Région 2016]],'2. Modélisation MIG SMUR EJ'!$X$5:$X$449)</f>
        <v>81020007.718596414</v>
      </c>
      <c r="C12" s="126">
        <f t="shared" si="0"/>
        <v>69967093.288300008</v>
      </c>
      <c r="D12" s="126">
        <f t="shared" si="1"/>
        <v>1934147.2957110293</v>
      </c>
      <c r="E12" s="70">
        <f>SUMIFS('2. Modélisation MIG SMUR EJ'!$Q$5:$Q$449,'2. Modélisation MIG SMUR EJ'!$A$5:$A$449,Tableau3[[#This Row],[Région 2016]])*10/12</f>
        <v>7149367.4000000013</v>
      </c>
      <c r="F12" s="70">
        <f>+Tableau3[[#This Row],[Montant débasé 2016]]+Tableau3[[#This Row],[Mesures Nouvelles 2016]]+Tableau3[[#This Row],[Mesures nouvelles 2017]]</f>
        <v>79050607.984011039</v>
      </c>
      <c r="G12" s="70">
        <f ca="1">+Tableau3[[#This Row],[Montant de référence pour le lissage de l''effet revenu]]+40%*(Tableau3[[#This Row],[Somme de MIG SMUR modélisée MAJ 2017]]-Tableau3[[#This Row],[Montant de référence pour le lissage de l''effet revenu]])</f>
        <v>79838367.877845183</v>
      </c>
    </row>
    <row r="13" spans="1:7" x14ac:dyDescent="0.25">
      <c r="A13" t="s">
        <v>2356</v>
      </c>
      <c r="B13" s="70">
        <f ca="1">SUMIF('2. Modélisation MIG SMUR EJ'!$A$5:$X$449,Tableau3[[#This Row],[Région 2016]],'2. Modélisation MIG SMUR EJ'!$X$5:$X$449)</f>
        <v>77066839.900265932</v>
      </c>
      <c r="C13" s="126">
        <f t="shared" si="0"/>
        <v>68257030.270000011</v>
      </c>
      <c r="D13" s="126">
        <f t="shared" si="1"/>
        <v>1226755.5165617256</v>
      </c>
      <c r="E13" s="70">
        <f>SUMIFS('2. Modélisation MIG SMUR EJ'!$Q$5:$Q$449,'2. Modélisation MIG SMUR EJ'!$A$5:$A$449,Tableau3[[#This Row],[Région 2016]])*10/12</f>
        <v>6185602.5182216251</v>
      </c>
      <c r="F13" s="70">
        <f>+Tableau3[[#This Row],[Montant débasé 2016]]+Tableau3[[#This Row],[Mesures Nouvelles 2016]]+Tableau3[[#This Row],[Mesures nouvelles 2017]]</f>
        <v>75669388.304783374</v>
      </c>
      <c r="G13" s="70">
        <f ca="1">+Tableau3[[#This Row],[Montant de référence pour le lissage de l''effet revenu]]+40%*(Tableau3[[#This Row],[Somme de MIG SMUR modélisée MAJ 2017]]-Tableau3[[#This Row],[Montant de référence pour le lissage de l''effet revenu]])</f>
        <v>76228368.9429764</v>
      </c>
    </row>
    <row r="14" spans="1:7" x14ac:dyDescent="0.25">
      <c r="A14" t="s">
        <v>2362</v>
      </c>
      <c r="B14" s="70">
        <f ca="1">SUMIF('2. Modélisation MIG SMUR EJ'!$A$5:$X$449,Tableau3[[#This Row],[Région 2016]],'2. Modélisation MIG SMUR EJ'!$X$5:$X$449)</f>
        <v>43668734.627343141</v>
      </c>
      <c r="C14" s="126">
        <f t="shared" si="0"/>
        <v>45539667</v>
      </c>
      <c r="D14" s="126">
        <f t="shared" si="1"/>
        <v>839389.14875709428</v>
      </c>
      <c r="E14" s="70">
        <f>SUMIFS('2. Modélisation MIG SMUR EJ'!$Q$5:$Q$449,'2. Modélisation MIG SMUR EJ'!$A$5:$A$449,Tableau3[[#This Row],[Région 2016]])*10/12+830000</f>
        <v>4487417.5</v>
      </c>
      <c r="F14" s="70">
        <f>+Tableau3[[#This Row],[Montant débasé 2016]]+Tableau3[[#This Row],[Mesures Nouvelles 2016]]+Tableau3[[#This Row],[Mesures nouvelles 2017]]</f>
        <v>50866473.648757093</v>
      </c>
      <c r="G14" s="70">
        <f ca="1">+Tableau3[[#This Row],[Montant de référence pour le lissage de l''effet revenu]]+40%*(Tableau3[[#This Row],[Somme de MIG SMUR modélisée MAJ 2017]]-Tableau3[[#This Row],[Montant de référence pour le lissage de l''effet revenu]])</f>
        <v>47987378.040191509</v>
      </c>
    </row>
    <row r="15" spans="1:7" x14ac:dyDescent="0.25">
      <c r="A15" t="s">
        <v>2366</v>
      </c>
      <c r="B15" s="70">
        <f ca="1">SUMIF('2. Modélisation MIG SMUR EJ'!$A$5:$X$449,Tableau3[[#This Row],[Région 2016]],'2. Modélisation MIG SMUR EJ'!$X$5:$X$449)</f>
        <v>28624033.44693182</v>
      </c>
      <c r="C15" s="126">
        <f t="shared" si="0"/>
        <v>30894155</v>
      </c>
      <c r="D15" s="126">
        <f t="shared" si="1"/>
        <v>643186.99756431999</v>
      </c>
      <c r="E15" s="70">
        <f>SUMIFS('2. Modélisation MIG SMUR EJ'!$Q$5:$Q$449,'2. Modélisation MIG SMUR EJ'!$A$5:$A$449,Tableau3[[#This Row],[Région 2016]])*10/12</f>
        <v>0</v>
      </c>
      <c r="F15" s="70">
        <f>+Tableau3[[#This Row],[Montant débasé 2016]]+Tableau3[[#This Row],[Mesures Nouvelles 2016]]+Tableau3[[#This Row],[Mesures nouvelles 2017]]</f>
        <v>31537341.99756432</v>
      </c>
      <c r="G15" s="70">
        <f ca="1">+Tableau3[[#This Row],[Montant de référence pour le lissage de l''effet revenu]]+40%*(Tableau3[[#This Row],[Somme de MIG SMUR modélisée MAJ 2017]]-Tableau3[[#This Row],[Montant de référence pour le lissage de l''effet revenu]])</f>
        <v>30372018.577311318</v>
      </c>
    </row>
    <row r="16" spans="1:7" x14ac:dyDescent="0.25">
      <c r="A16" t="s">
        <v>748</v>
      </c>
      <c r="B16" s="70">
        <f ca="1">SUMIF('2. Modélisation MIG SMUR EJ'!$A$5:$X$449,Tableau3[[#This Row],[Région 2016]],'2. Modélisation MIG SMUR EJ'!$X$5:$X$449)</f>
        <v>68934361.927216694</v>
      </c>
      <c r="C16" s="126">
        <f t="shared" si="0"/>
        <v>59802890</v>
      </c>
      <c r="D16" s="126">
        <f t="shared" si="1"/>
        <v>1471390.7721555349</v>
      </c>
      <c r="E16" s="70">
        <f>SUMIFS('2. Modélisation MIG SMUR EJ'!$Q$5:$Q$449,'2. Modélisation MIG SMUR EJ'!$A$5:$A$449,Tableau3[[#This Row],[Région 2016]])*10/12</f>
        <v>657776.21666666667</v>
      </c>
      <c r="F16" s="70">
        <f>+Tableau3[[#This Row],[Montant débasé 2016]]+Tableau3[[#This Row],[Mesures Nouvelles 2016]]+Tableau3[[#This Row],[Mesures nouvelles 2017]]</f>
        <v>61932056.988822207</v>
      </c>
      <c r="G16" s="70">
        <f ca="1">+Tableau3[[#This Row],[Montant de référence pour le lissage de l''effet revenu]]+40%*(Tableau3[[#This Row],[Somme de MIG SMUR modélisée MAJ 2017]]-Tableau3[[#This Row],[Montant de référence pour le lissage de l''effet revenu]])</f>
        <v>64732978.96418</v>
      </c>
    </row>
    <row r="17" spans="1:7" x14ac:dyDescent="0.25">
      <c r="A17" t="s">
        <v>1470</v>
      </c>
      <c r="B17" s="70">
        <f ca="1">SUMIF('2. Modélisation MIG SMUR EJ'!$A$5:$X$449,Tableau3[[#This Row],[Région 2016]],'2. Modélisation MIG SMUR EJ'!$X$5:$X$449)</f>
        <v>12753250.59107691</v>
      </c>
      <c r="C17" s="126">
        <f t="shared" si="0"/>
        <v>8968924</v>
      </c>
      <c r="D17" s="126">
        <f t="shared" si="1"/>
        <v>103382.33287139119</v>
      </c>
      <c r="E17" s="70">
        <f>SUMIFS('2. Modélisation MIG SMUR EJ'!$Q$5:$Q$449,'2. Modélisation MIG SMUR EJ'!$A$5:$A$449,Tableau3[[#This Row],[Région 2016]])*10/12+333660.12</f>
        <v>333660.12</v>
      </c>
      <c r="F17" s="70">
        <f>+Tableau3[[#This Row],[Montant débasé 2016]]+Tableau3[[#This Row],[Mesures Nouvelles 2016]]+Tableau3[[#This Row],[Mesures nouvelles 2017]]</f>
        <v>9405966.4528713897</v>
      </c>
      <c r="G17" s="70">
        <f ca="1">+Tableau3[[#This Row],[Montant de référence pour le lissage de l''effet revenu]]+40%*(Tableau3[[#This Row],[Somme de MIG SMUR modélisée MAJ 2017]]-Tableau3[[#This Row],[Montant de référence pour le lissage de l''effet revenu]])</f>
        <v>10744880.108153598</v>
      </c>
    </row>
    <row r="18" spans="1:7" x14ac:dyDescent="0.25">
      <c r="A18" t="s">
        <v>1482</v>
      </c>
      <c r="B18" s="70">
        <f ca="1">SUMIF('2. Modélisation MIG SMUR EJ'!$A$5:$X$449,Tableau3[[#This Row],[Région 2016]],'2. Modélisation MIG SMUR EJ'!$X$5:$X$449)</f>
        <v>7773992.3853350291</v>
      </c>
      <c r="C18" s="126">
        <f t="shared" si="0"/>
        <v>9326617</v>
      </c>
      <c r="D18" s="126">
        <f t="shared" si="1"/>
        <v>282807.35842811503</v>
      </c>
      <c r="E18" s="70">
        <f>SUMIFS('2. Modélisation MIG SMUR EJ'!$Q$5:$Q$449,'2. Modélisation MIG SMUR EJ'!$A$5:$A$449,Tableau3[[#This Row],[Région 2016]])*10/12</f>
        <v>981351.66666666663</v>
      </c>
      <c r="F18" s="70">
        <f>+Tableau3[[#This Row],[Montant débasé 2016]]+Tableau3[[#This Row],[Mesures Nouvelles 2016]]+Tableau3[[#This Row],[Mesures nouvelles 2017]]</f>
        <v>10590776.025094781</v>
      </c>
      <c r="G18" s="70">
        <f ca="1">+Tableau3[[#This Row],[Montant de référence pour le lissage de l''effet revenu]]+40%*(Tableau3[[#This Row],[Somme de MIG SMUR modélisée MAJ 2017]]-Tableau3[[#This Row],[Montant de référence pour le lissage de l''effet revenu]])</f>
        <v>9464062.5691908803</v>
      </c>
    </row>
    <row r="19" spans="1:7" x14ac:dyDescent="0.25">
      <c r="A19" t="s">
        <v>1479</v>
      </c>
      <c r="B19" s="70">
        <f ca="1">SUMIF('2. Modélisation MIG SMUR EJ'!$A$5:$X$449,Tableau3[[#This Row],[Région 2016]],'2. Modélisation MIG SMUR EJ'!$X$5:$X$449)</f>
        <v>8709948.4019631874</v>
      </c>
      <c r="C19" s="126">
        <f t="shared" si="0"/>
        <v>2388323</v>
      </c>
      <c r="D19" s="126">
        <f t="shared" si="1"/>
        <v>70800.435739517561</v>
      </c>
      <c r="E19" s="70">
        <f>SUMIFS('2. Modélisation MIG SMUR EJ'!$Q$5:$Q$449,'2. Modélisation MIG SMUR EJ'!$A$5:$A$449,Tableau3[[#This Row],[Région 2016]])*10/12</f>
        <v>0</v>
      </c>
      <c r="F19" s="70">
        <f>+Tableau3[[#This Row],[Montant débasé 2016]]+Tableau3[[#This Row],[Mesures Nouvelles 2016]]+Tableau3[[#This Row],[Mesures nouvelles 2017]]</f>
        <v>2459123.4357395177</v>
      </c>
      <c r="G19" s="70">
        <f ca="1">+Tableau3[[#This Row],[Montant de référence pour le lissage de l''effet revenu]]+40%*(Tableau3[[#This Row],[Somme de MIG SMUR modélisée MAJ 2017]]-Tableau3[[#This Row],[Montant de référence pour le lissage de l''effet revenu]])</f>
        <v>4959453.4222289864</v>
      </c>
    </row>
    <row r="20" spans="1:7" x14ac:dyDescent="0.25">
      <c r="A20" t="s">
        <v>1488</v>
      </c>
      <c r="B20" s="70">
        <f ca="1">SUMIF('2. Modélisation MIG SMUR EJ'!$A$5:$X$449,Tableau3[[#This Row],[Région 2016]],'2. Modélisation MIG SMUR EJ'!$X$5:$X$449)</f>
        <v>12923248.016067745</v>
      </c>
      <c r="C20" s="126">
        <f t="shared" si="0"/>
        <v>11958146</v>
      </c>
      <c r="D20" s="126">
        <f t="shared" si="1"/>
        <v>365468.25422906387</v>
      </c>
      <c r="E20" s="70">
        <f>SUMIFS('2. Modélisation MIG SMUR EJ'!$Q$5:$Q$449,'2. Modélisation MIG SMUR EJ'!$A$5:$A$449,Tableau3[[#This Row],[Région 2016]])*10/12</f>
        <v>238250</v>
      </c>
      <c r="F20" s="70">
        <f>+Tableau3[[#This Row],[Montant débasé 2016]]+Tableau3[[#This Row],[Mesures Nouvelles 2016]]+Tableau3[[#This Row],[Mesures nouvelles 2017]]</f>
        <v>12561864.254229063</v>
      </c>
      <c r="G20" s="70">
        <f ca="1">+Tableau3[[#This Row],[Montant de référence pour le lissage de l''effet revenu]]+40%*(Tableau3[[#This Row],[Somme de MIG SMUR modélisée MAJ 2017]]-Tableau3[[#This Row],[Montant de référence pour le lissage de l''effet revenu]])</f>
        <v>12706417.758964537</v>
      </c>
    </row>
    <row r="21" spans="1:7" x14ac:dyDescent="0.25">
      <c r="A21" t="s">
        <v>820</v>
      </c>
      <c r="B21" s="70">
        <f ca="1">SUMIF('2. Modélisation MIG SMUR EJ'!$A$5:$X$449,Tableau3[[#This Row],[Région 2016]],'2. Modélisation MIG SMUR EJ'!$X$5:$X$449)</f>
        <v>0</v>
      </c>
      <c r="C21" s="126">
        <f t="shared" si="0"/>
        <v>30776</v>
      </c>
      <c r="D21" s="126">
        <f t="shared" si="1"/>
        <v>0</v>
      </c>
      <c r="E21" s="70">
        <f>SUMIFS('2. Modélisation MIG SMUR EJ'!$Q$5:$Q$449,'2. Modélisation MIG SMUR EJ'!$A$5:$A$449,Tableau3[[#This Row],[Région 2016]])*10/12</f>
        <v>0</v>
      </c>
      <c r="F21" s="70">
        <f>+Tableau3[[#This Row],[Montant débasé 2016]]+Tableau3[[#This Row],[Mesures Nouvelles 2016]]+Tableau3[[#This Row],[Mesures nouvelles 2017]]</f>
        <v>30776</v>
      </c>
      <c r="G21" s="70">
        <f ca="1">+Tableau3[[#This Row],[Montant de référence pour le lissage de l''effet revenu]]+40%*(Tableau3[[#This Row],[Somme de MIG SMUR modélisée MAJ 2017]]-Tableau3[[#This Row],[Montant de référence pour le lissage de l''effet revenu]])</f>
        <v>18465.599999999999</v>
      </c>
    </row>
    <row r="22" spans="1:7" x14ac:dyDescent="0.25">
      <c r="A22" t="s">
        <v>15</v>
      </c>
      <c r="B22" s="70">
        <f ca="1">SUM(B4:B21)</f>
        <v>817067301.93116581</v>
      </c>
      <c r="C22" s="70">
        <f t="shared" ref="C22:G22" si="2">SUM(C4:C21)</f>
        <v>748812233.04830003</v>
      </c>
      <c r="D22" s="70">
        <f t="shared" si="2"/>
        <v>16378999.999999998</v>
      </c>
      <c r="E22" s="70">
        <f>SUM(E4:E21)</f>
        <v>51876068.918221623</v>
      </c>
      <c r="F22" s="70">
        <f t="shared" si="2"/>
        <v>817067301.96652162</v>
      </c>
      <c r="G22" s="70">
        <f t="shared" ca="1" si="2"/>
        <v>817067301.95237911</v>
      </c>
    </row>
    <row r="24" spans="1:7" ht="90" x14ac:dyDescent="0.25">
      <c r="A24" s="24" t="s">
        <v>2322</v>
      </c>
      <c r="B24" s="24" t="s">
        <v>2370</v>
      </c>
      <c r="C24" s="24" t="s">
        <v>2410</v>
      </c>
      <c r="D24" s="24" t="s">
        <v>2379</v>
      </c>
      <c r="E24" s="24" t="s">
        <v>2411</v>
      </c>
      <c r="F24" s="24" t="s">
        <v>2376</v>
      </c>
    </row>
    <row r="25" spans="1:7" x14ac:dyDescent="0.25">
      <c r="A25" t="s">
        <v>2359</v>
      </c>
      <c r="B25" s="70">
        <f>SUMIFS('2. Modélisation MIG SMUR EJ'!$T$6:$T$449,'2. Modélisation MIG SMUR EJ'!$A$6:$A$449,Tableau1[[#This Row],[Région 2016]])</f>
        <v>67548050.467395976</v>
      </c>
      <c r="C25" s="70">
        <f>+C49+C55+C61</f>
        <v>66265277</v>
      </c>
      <c r="D25" s="70">
        <v>1319973.1120214323</v>
      </c>
      <c r="E25" s="125">
        <f>+Tableau1[[#This Row],[Montant débasé 2016]]+Tableau1[[#This Row],[Mesures nouvelles 2016 (Réglementation Européenne et mesures de reconduction)]]</f>
        <v>67585250.112021431</v>
      </c>
      <c r="F25" s="125">
        <f>+Tableau1[[#This Row],[Montant de référence pour le lissage de l''effet revenu]]+10%*(Tableau1[[#This Row],[Somme de MIG SMUR modélisée]]-Tableau1[[#This Row],[Montant de référence pour le lissage de l''effet revenu]])</f>
        <v>67581530.147558883</v>
      </c>
    </row>
    <row r="26" spans="1:7" x14ac:dyDescent="0.25">
      <c r="A26" t="s">
        <v>2363</v>
      </c>
      <c r="B26" s="70">
        <f>SUMIFS('2. Modélisation MIG SMUR EJ'!$T$6:$T$449,'2. Modélisation MIG SMUR EJ'!$A$6:$A$449,Tableau1[[#This Row],[Région 2016]])</f>
        <v>77453933.10807918</v>
      </c>
      <c r="C26" s="70">
        <f>+C50+C60+C68</f>
        <v>77731383</v>
      </c>
      <c r="D26" s="70">
        <v>1559516.5658775433</v>
      </c>
      <c r="E26" s="125">
        <f>+Tableau1[[#This Row],[Montant débasé 2016]]+Tableau1[[#This Row],[Mesures nouvelles 2016 (Réglementation Européenne et mesures de reconduction)]]</f>
        <v>79290899.565877542</v>
      </c>
      <c r="F26" s="125">
        <f>+Tableau1[[#This Row],[Montant de référence pour le lissage de l''effet revenu]]+10%*(Tableau1[[#This Row],[Somme de MIG SMUR modélisée]]-Tableau1[[#This Row],[Montant de référence pour le lissage de l''effet revenu]])</f>
        <v>79107202.920097709</v>
      </c>
    </row>
    <row r="27" spans="1:7" x14ac:dyDescent="0.25">
      <c r="A27" t="s">
        <v>2354</v>
      </c>
      <c r="B27" s="70">
        <f>SUMIFS('2. Modélisation MIG SMUR EJ'!$T$6:$T$449,'2. Modélisation MIG SMUR EJ'!$A$6:$A$449,Tableau1[[#This Row],[Région 2016]])</f>
        <v>72859281.837601021</v>
      </c>
      <c r="C27" s="70">
        <f>+C51+C70</f>
        <v>75098806.810000002</v>
      </c>
      <c r="D27" s="70">
        <v>1664242.6414739511</v>
      </c>
      <c r="E27" s="125">
        <f>+Tableau1[[#This Row],[Montant débasé 2016]]+Tableau1[[#This Row],[Mesures nouvelles 2016 (Réglementation Européenne et mesures de reconduction)]]</f>
        <v>76763049.451473951</v>
      </c>
      <c r="F27" s="125">
        <f>+Tableau1[[#This Row],[Montant de référence pour le lissage de l''effet revenu]]+10%*(Tableau1[[#This Row],[Somme de MIG SMUR modélisée]]-Tableau1[[#This Row],[Montant de référence pour le lissage de l''effet revenu]])</f>
        <v>76372672.690086663</v>
      </c>
    </row>
    <row r="28" spans="1:7" x14ac:dyDescent="0.25">
      <c r="A28" t="s">
        <v>2365</v>
      </c>
      <c r="B28" s="70">
        <f>SUMIFS('2. Modélisation MIG SMUR EJ'!$T$6:$T$449,'2. Modélisation MIG SMUR EJ'!$A$6:$A$449,Tableau1[[#This Row],[Région 2016]])</f>
        <v>46767885.305631936</v>
      </c>
      <c r="C28" s="70">
        <f>+C52+C57</f>
        <v>44313499</v>
      </c>
      <c r="D28" s="70">
        <v>1367729.9833101321</v>
      </c>
      <c r="E28" s="125">
        <f>+Tableau1[[#This Row],[Montant débasé 2016]]+Tableau1[[#This Row],[Mesures nouvelles 2016 (Réglementation Européenne et mesures de reconduction)]]</f>
        <v>45681228.983310133</v>
      </c>
      <c r="F28" s="125">
        <f>+Tableau1[[#This Row],[Montant de référence pour le lissage de l''effet revenu]]+10%*(Tableau1[[#This Row],[Somme de MIG SMUR modélisée]]-Tableau1[[#This Row],[Montant de référence pour le lissage de l''effet revenu]])</f>
        <v>45789894.615542315</v>
      </c>
    </row>
    <row r="29" spans="1:7" x14ac:dyDescent="0.25">
      <c r="A29" t="s">
        <v>593</v>
      </c>
      <c r="B29" s="70">
        <f>SUMIFS('2. Modélisation MIG SMUR EJ'!$T$6:$T$449,'2. Modélisation MIG SMUR EJ'!$A$6:$A$449,Tableau1[[#This Row],[Région 2016]])</f>
        <v>33834591.30310563</v>
      </c>
      <c r="C29" s="70">
        <f>+C53</f>
        <v>36477601</v>
      </c>
      <c r="D29" s="70">
        <v>953838.76998116763</v>
      </c>
      <c r="E29" s="125">
        <f>+Tableau1[[#This Row],[Montant débasé 2016]]+Tableau1[[#This Row],[Mesures nouvelles 2016 (Réglementation Européenne et mesures de reconduction)]]</f>
        <v>37431439.769981168</v>
      </c>
      <c r="F29" s="125">
        <f>+Tableau1[[#This Row],[Montant de référence pour le lissage de l''effet revenu]]+10%*(Tableau1[[#This Row],[Somme de MIG SMUR modélisée]]-Tableau1[[#This Row],[Montant de référence pour le lissage de l''effet revenu]])</f>
        <v>37071754.923293613</v>
      </c>
    </row>
    <row r="30" spans="1:7" x14ac:dyDescent="0.25">
      <c r="A30" t="s">
        <v>2364</v>
      </c>
      <c r="B30" s="70">
        <f>SUMIFS('2. Modélisation MIG SMUR EJ'!$T$6:$T$449,'2. Modélisation MIG SMUR EJ'!$A$6:$A$449,Tableau1[[#This Row],[Région 2016]])</f>
        <v>32180325.228718366</v>
      </c>
      <c r="C30" s="70">
        <f>+C54</f>
        <v>33911342.190000005</v>
      </c>
      <c r="D30" s="70">
        <v>1356362.0192363004</v>
      </c>
      <c r="E30" s="125">
        <f>+Tableau1[[#This Row],[Montant débasé 2016]]+Tableau1[[#This Row],[Mesures nouvelles 2016 (Réglementation Européenne et mesures de reconduction)]]</f>
        <v>35267704.209236309</v>
      </c>
      <c r="F30" s="125">
        <f>+Tableau1[[#This Row],[Montant de référence pour le lissage de l''effet revenu]]+10%*(Tableau1[[#This Row],[Somme de MIG SMUR modélisée]]-Tableau1[[#This Row],[Montant de référence pour le lissage de l''effet revenu]])</f>
        <v>34958966.311184518</v>
      </c>
    </row>
    <row r="31" spans="1:7" x14ac:dyDescent="0.25">
      <c r="A31" t="s">
        <v>600</v>
      </c>
      <c r="B31" s="70">
        <f>SUMIFS('2. Modélisation MIG SMUR EJ'!$T$6:$T$449,'2. Modélisation MIG SMUR EJ'!$A$6:$A$449,Tableau1[[#This Row],[Région 2016]])</f>
        <v>18949034.954344444</v>
      </c>
      <c r="C31" s="70">
        <f>+C56</f>
        <v>16660676.49</v>
      </c>
      <c r="D31" s="70">
        <v>164425.87348968809</v>
      </c>
      <c r="E31" s="125">
        <f>+Tableau1[[#This Row],[Montant débasé 2016]]+Tableau1[[#This Row],[Mesures nouvelles 2016 (Réglementation Européenne et mesures de reconduction)]]</f>
        <v>16825102.363489687</v>
      </c>
      <c r="F31" s="125">
        <f>+Tableau1[[#This Row],[Montant de référence pour le lissage de l''effet revenu]]+10%*(Tableau1[[#This Row],[Somme de MIG SMUR modélisée]]-Tableau1[[#This Row],[Montant de référence pour le lissage de l''effet revenu]])</f>
        <v>17037495.622575164</v>
      </c>
    </row>
    <row r="32" spans="1:7" x14ac:dyDescent="0.25">
      <c r="A32" t="s">
        <v>599</v>
      </c>
      <c r="B32" s="70">
        <f>SUMIFS('2. Modélisation MIG SMUR EJ'!$T$6:$T$449,'2. Modélisation MIG SMUR EJ'!$A$6:$A$449,Tableau1[[#This Row],[Région 2016]])</f>
        <v>94157139.217204943</v>
      </c>
      <c r="C32" s="70">
        <f>+C58</f>
        <v>91220026</v>
      </c>
      <c r="D32" s="70">
        <v>1055582.9225919931</v>
      </c>
      <c r="E32" s="125">
        <f>+Tableau1[[#This Row],[Montant débasé 2016]]+Tableau1[[#This Row],[Mesures nouvelles 2016 (Réglementation Européenne et mesures de reconduction)]]</f>
        <v>92275608.922591999</v>
      </c>
      <c r="F32" s="125">
        <f>+Tableau1[[#This Row],[Montant de référence pour le lissage de l''effet revenu]]+10%*(Tableau1[[#This Row],[Somme de MIG SMUR modélisée]]-Tableau1[[#This Row],[Montant de référence pour le lissage de l''effet revenu]])</f>
        <v>92463761.952053294</v>
      </c>
    </row>
    <row r="33" spans="1:6" x14ac:dyDescent="0.25">
      <c r="A33" t="s">
        <v>2360</v>
      </c>
      <c r="B33" s="70">
        <f>SUMIFS('2. Modélisation MIG SMUR EJ'!$T$6:$T$449,'2. Modélisation MIG SMUR EJ'!$A$6:$A$449,Tableau1[[#This Row],[Région 2016]])</f>
        <v>73870640.318596438</v>
      </c>
      <c r="C33" s="70">
        <f>+C59+C62</f>
        <v>69967093.288300008</v>
      </c>
      <c r="D33" s="70">
        <v>1934147.2957110293</v>
      </c>
      <c r="E33" s="125">
        <f>+Tableau1[[#This Row],[Montant débasé 2016]]+Tableau1[[#This Row],[Mesures nouvelles 2016 (Réglementation Européenne et mesures de reconduction)]]</f>
        <v>71901240.584011033</v>
      </c>
      <c r="F33" s="125">
        <f>+Tableau1[[#This Row],[Montant de référence pour le lissage de l''effet revenu]]+10%*(Tableau1[[#This Row],[Somme de MIG SMUR modélisée]]-Tableau1[[#This Row],[Montant de référence pour le lissage de l''effet revenu]])</f>
        <v>72098180.557469577</v>
      </c>
    </row>
    <row r="34" spans="1:6" x14ac:dyDescent="0.25">
      <c r="A34" t="s">
        <v>2356</v>
      </c>
      <c r="B34" s="70">
        <f>SUMIFS('2. Modélisation MIG SMUR EJ'!$T$6:$T$449,'2. Modélisation MIG SMUR EJ'!$A$6:$A$449,Tableau1[[#This Row],[Région 2016]])</f>
        <v>70881237.3820443</v>
      </c>
      <c r="C34" s="70">
        <f>+C63+C67</f>
        <v>68257030.270000011</v>
      </c>
      <c r="D34" s="70">
        <v>1226755.5165617256</v>
      </c>
      <c r="E34" s="125">
        <f>+Tableau1[[#This Row],[Montant débasé 2016]]+Tableau1[[#This Row],[Mesures nouvelles 2016 (Réglementation Européenne et mesures de reconduction)]]</f>
        <v>69483785.786561742</v>
      </c>
      <c r="F34" s="125">
        <f>+Tableau1[[#This Row],[Montant de référence pour le lissage de l''effet revenu]]+10%*(Tableau1[[#This Row],[Somme de MIG SMUR modélisée]]-Tableau1[[#This Row],[Montant de référence pour le lissage de l''effet revenu]])</f>
        <v>69623530.946109995</v>
      </c>
    </row>
    <row r="35" spans="1:6" x14ac:dyDescent="0.25">
      <c r="A35" t="s">
        <v>2362</v>
      </c>
      <c r="B35" s="70">
        <f>SUMIFS('2. Modélisation MIG SMUR EJ'!$T$6:$T$449,'2. Modélisation MIG SMUR EJ'!$A$6:$A$449,Tableau1[[#This Row],[Région 2016]])</f>
        <v>39181317.127343141</v>
      </c>
      <c r="C35" s="70">
        <f>+C64+C65</f>
        <v>45539667</v>
      </c>
      <c r="D35" s="70">
        <v>839389.14875709428</v>
      </c>
      <c r="E35" s="125">
        <f>+Tableau1[[#This Row],[Montant débasé 2016]]+Tableau1[[#This Row],[Mesures nouvelles 2016 (Réglementation Européenne et mesures de reconduction)]]</f>
        <v>46379056.148757093</v>
      </c>
      <c r="F35" s="125">
        <f>+Tableau1[[#This Row],[Montant de référence pour le lissage de l''effet revenu]]+10%*(Tableau1[[#This Row],[Somme de MIG SMUR modélisée]]-Tableau1[[#This Row],[Montant de référence pour le lissage de l''effet revenu]])</f>
        <v>45659282.2466157</v>
      </c>
    </row>
    <row r="36" spans="1:6" x14ac:dyDescent="0.25">
      <c r="A36" t="s">
        <v>2366</v>
      </c>
      <c r="B36" s="70">
        <f>SUMIFS('2. Modélisation MIG SMUR EJ'!$T$6:$T$449,'2. Modélisation MIG SMUR EJ'!$A$6:$A$449,Tableau1[[#This Row],[Région 2016]])</f>
        <v>28624033.44693182</v>
      </c>
      <c r="C36" s="70">
        <f>+C66</f>
        <v>30894155</v>
      </c>
      <c r="D36" s="70">
        <v>643186.99756431999</v>
      </c>
      <c r="E36" s="125">
        <f>+Tableau1[[#This Row],[Montant débasé 2016]]+Tableau1[[#This Row],[Mesures nouvelles 2016 (Réglementation Européenne et mesures de reconduction)]]</f>
        <v>31537341.99756432</v>
      </c>
      <c r="F36" s="125">
        <f>+Tableau1[[#This Row],[Montant de référence pour le lissage de l''effet revenu]]+10%*(Tableau1[[#This Row],[Somme de MIG SMUR modélisée]]-Tableau1[[#This Row],[Montant de référence pour le lissage de l''effet revenu]])</f>
        <v>31246011.142501071</v>
      </c>
    </row>
    <row r="37" spans="1:6" x14ac:dyDescent="0.25">
      <c r="A37" t="s">
        <v>748</v>
      </c>
      <c r="B37" s="70">
        <f>SUMIFS('2. Modélisation MIG SMUR EJ'!$T$6:$T$449,'2. Modélisation MIG SMUR EJ'!$A$6:$A$449,Tableau1[[#This Row],[Région 2016]])</f>
        <v>68276585.71055001</v>
      </c>
      <c r="C37" s="70">
        <f>+C69</f>
        <v>59802890</v>
      </c>
      <c r="D37" s="70">
        <v>1471390.7721555349</v>
      </c>
      <c r="E37" s="125">
        <f>+Tableau1[[#This Row],[Montant débasé 2016]]+Tableau1[[#This Row],[Mesures nouvelles 2016 (Réglementation Européenne et mesures de reconduction)]]</f>
        <v>61274280.772155538</v>
      </c>
      <c r="F37" s="125">
        <f>+Tableau1[[#This Row],[Montant de référence pour le lissage de l''effet revenu]]+10%*(Tableau1[[#This Row],[Somme de MIG SMUR modélisée]]-Tableau1[[#This Row],[Montant de référence pour le lissage de l''effet revenu]])</f>
        <v>61974511.265994988</v>
      </c>
    </row>
    <row r="38" spans="1:6" x14ac:dyDescent="0.25">
      <c r="A38" t="s">
        <v>1470</v>
      </c>
      <c r="B38" s="70">
        <f>SUMIFS('2. Modélisation MIG SMUR EJ'!$T$6:$T$449,'2. Modélisation MIG SMUR EJ'!$A$6:$A$449,Tableau1[[#This Row],[Région 2016]])</f>
        <v>12419590.469122365</v>
      </c>
      <c r="C38" s="70">
        <f>+C71</f>
        <v>8968924</v>
      </c>
      <c r="D38" s="70">
        <v>103382.33287139119</v>
      </c>
      <c r="E38" s="125">
        <f>+Tableau1[[#This Row],[Montant débasé 2016]]+Tableau1[[#This Row],[Mesures nouvelles 2016 (Réglementation Européenne et mesures de reconduction)]]</f>
        <v>9072306.3328713905</v>
      </c>
      <c r="F38" s="125">
        <f>+Tableau1[[#This Row],[Montant de référence pour le lissage de l''effet revenu]]+10%*(Tableau1[[#This Row],[Somme de MIG SMUR modélisée]]-Tableau1[[#This Row],[Montant de référence pour le lissage de l''effet revenu]])</f>
        <v>9407034.7464964874</v>
      </c>
    </row>
    <row r="39" spans="1:6" x14ac:dyDescent="0.25">
      <c r="A39" t="s">
        <v>1482</v>
      </c>
      <c r="B39" s="70">
        <f>SUMIFS('2. Modélisation MIG SMUR EJ'!$T$6:$T$449,'2. Modélisation MIG SMUR EJ'!$A$6:$A$449,Tableau1[[#This Row],[Région 2016]])</f>
        <v>6792640.7186683631</v>
      </c>
      <c r="C39" s="70">
        <f>+C72</f>
        <v>9326617</v>
      </c>
      <c r="D39" s="70">
        <v>282807.35842811503</v>
      </c>
      <c r="E39" s="125">
        <f>+Tableau1[[#This Row],[Montant débasé 2016]]+Tableau1[[#This Row],[Mesures nouvelles 2016 (Réglementation Européenne et mesures de reconduction)]]</f>
        <v>9609424.358428115</v>
      </c>
      <c r="F39" s="125">
        <f>+Tableau1[[#This Row],[Montant de référence pour le lissage de l''effet revenu]]+10%*(Tableau1[[#This Row],[Somme de MIG SMUR modélisée]]-Tableau1[[#This Row],[Montant de référence pour le lissage de l''effet revenu]])</f>
        <v>9327745.9944521394</v>
      </c>
    </row>
    <row r="40" spans="1:6" x14ac:dyDescent="0.25">
      <c r="A40" t="s">
        <v>1479</v>
      </c>
      <c r="B40" s="70">
        <f>SUMIFS('2. Modélisation MIG SMUR EJ'!$T$6:$T$449,'2. Modélisation MIG SMUR EJ'!$A$6:$A$449,Tableau1[[#This Row],[Région 2016]])</f>
        <v>8709948.4019631874</v>
      </c>
      <c r="C40" s="70">
        <f>+C73</f>
        <v>2388323</v>
      </c>
      <c r="D40" s="70">
        <v>70800.435739517561</v>
      </c>
      <c r="E40" s="125">
        <f>+Tableau1[[#This Row],[Montant débasé 2016]]+Tableau1[[#This Row],[Mesures nouvelles 2016 (Réglementation Européenne et mesures de reconduction)]]</f>
        <v>2459123.4357395177</v>
      </c>
      <c r="F40" s="125">
        <f>+Tableau1[[#This Row],[Montant de référence pour le lissage de l''effet revenu]]+10%*(Tableau1[[#This Row],[Somme de MIG SMUR modélisée]]-Tableau1[[#This Row],[Montant de référence pour le lissage de l''effet revenu]])</f>
        <v>3084205.932361885</v>
      </c>
    </row>
    <row r="41" spans="1:6" x14ac:dyDescent="0.25">
      <c r="A41" t="s">
        <v>1488</v>
      </c>
      <c r="B41" s="70">
        <f>SUMIFS('2. Modélisation MIG SMUR EJ'!$T$6:$T$449,'2. Modélisation MIG SMUR EJ'!$A$6:$A$449,Tableau1[[#This Row],[Région 2016]])</f>
        <v>12684998.016067745</v>
      </c>
      <c r="C41" s="70">
        <f>+C74</f>
        <v>11958146</v>
      </c>
      <c r="D41" s="70">
        <v>365468.25422906387</v>
      </c>
      <c r="E41" s="125">
        <f>+Tableau1[[#This Row],[Montant débasé 2016]]+Tableau1[[#This Row],[Mesures nouvelles 2016 (Réglementation Européenne et mesures de reconduction)]]</f>
        <v>12323614.254229063</v>
      </c>
      <c r="F41" s="125">
        <f>+Tableau1[[#This Row],[Montant de référence pour le lissage de l''effet revenu]]+10%*(Tableau1[[#This Row],[Somme de MIG SMUR modélisée]]-Tableau1[[#This Row],[Montant de référence pour le lissage de l''effet revenu]])</f>
        <v>12359752.630412931</v>
      </c>
    </row>
    <row r="42" spans="1:6" x14ac:dyDescent="0.25">
      <c r="A42" t="s">
        <v>820</v>
      </c>
      <c r="B42" s="70">
        <f>SUMIFS('2. Modélisation MIG SMUR EJ'!$T$6:$T$449,'2. Modélisation MIG SMUR EJ'!$A$6:$A$449,Tableau1[[#This Row],[Région 2016]])</f>
        <v>0</v>
      </c>
      <c r="C42" s="70">
        <f>+C75</f>
        <v>30776</v>
      </c>
      <c r="D42" s="70">
        <v>0</v>
      </c>
      <c r="E42" s="125">
        <f>+Tableau1[[#This Row],[Montant débasé 2016]]+Tableau1[[#This Row],[Mesures nouvelles 2016 (Réglementation Européenne et mesures de reconduction)]]</f>
        <v>30776</v>
      </c>
      <c r="F42" s="125">
        <f>+Tableau1[[#This Row],[Montant de référence pour le lissage de l''effet revenu]]+10%*(Tableau1[[#This Row],[Somme de MIG SMUR modélisée]]-Tableau1[[#This Row],[Montant de référence pour le lissage de l''effet revenu]])</f>
        <v>27698.400000000001</v>
      </c>
    </row>
    <row r="43" spans="1:6" x14ac:dyDescent="0.25">
      <c r="A43" t="s">
        <v>15</v>
      </c>
      <c r="B43" s="71">
        <f>SUM(B25:B42)</f>
        <v>765191233.01336896</v>
      </c>
      <c r="C43" s="71">
        <f>SUM(C25:C42)</f>
        <v>748812233.04830003</v>
      </c>
      <c r="D43" s="71">
        <f>SUM(D25:D42)</f>
        <v>16378999.999999998</v>
      </c>
      <c r="E43" s="125">
        <f>+Tableau1[[#This Row],[Montant débasé 2016]]+Tableau1[[#This Row],[Mesures nouvelles 2016 (Réglementation Européenne et mesures de reconduction)]]</f>
        <v>765191233.04830003</v>
      </c>
      <c r="F43" s="125">
        <f>+Tableau1[[#This Row],[Montant de référence pour le lissage de l''effet revenu]]+10%*(Tableau1[[#This Row],[Somme de MIG SMUR modélisée]]-Tableau1[[#This Row],[Montant de référence pour le lissage de l''effet revenu]])</f>
        <v>765191233.04480696</v>
      </c>
    </row>
    <row r="46" spans="1:6" x14ac:dyDescent="0.25">
      <c r="A46" s="155" t="s">
        <v>2378</v>
      </c>
      <c r="B46" s="155"/>
      <c r="C46" s="155"/>
      <c r="D46" s="155"/>
      <c r="E46" s="155"/>
    </row>
    <row r="47" spans="1:6" x14ac:dyDescent="0.25">
      <c r="D47" s="69"/>
    </row>
    <row r="48" spans="1:6" ht="63.75" x14ac:dyDescent="0.25">
      <c r="A48" s="75" t="s">
        <v>2322</v>
      </c>
      <c r="B48" s="75" t="s">
        <v>2321</v>
      </c>
      <c r="C48" s="75" t="s">
        <v>2371</v>
      </c>
      <c r="D48" s="75" t="s">
        <v>2375</v>
      </c>
    </row>
    <row r="49" spans="1:4" x14ac:dyDescent="0.25">
      <c r="A49" s="72" t="s">
        <v>2359</v>
      </c>
      <c r="B49" s="66" t="s">
        <v>598</v>
      </c>
      <c r="C49" s="67">
        <v>18005772</v>
      </c>
      <c r="D49" s="73" t="s">
        <v>2372</v>
      </c>
    </row>
    <row r="50" spans="1:4" x14ac:dyDescent="0.25">
      <c r="A50" s="72" t="s">
        <v>2363</v>
      </c>
      <c r="B50" s="66" t="s">
        <v>594</v>
      </c>
      <c r="C50" s="67">
        <v>36731273</v>
      </c>
      <c r="D50" s="73" t="s">
        <v>2372</v>
      </c>
    </row>
    <row r="51" spans="1:4" x14ac:dyDescent="0.25">
      <c r="A51" s="72" t="s">
        <v>2354</v>
      </c>
      <c r="B51" s="66" t="s">
        <v>586</v>
      </c>
      <c r="C51" s="67">
        <v>17539068.810000002</v>
      </c>
      <c r="D51" s="73" t="s">
        <v>2372</v>
      </c>
    </row>
    <row r="52" spans="1:4" x14ac:dyDescent="0.25">
      <c r="A52" s="72" t="s">
        <v>2365</v>
      </c>
      <c r="B52" s="66" t="s">
        <v>592</v>
      </c>
      <c r="C52" s="67">
        <v>26958421</v>
      </c>
      <c r="D52" s="73" t="s">
        <v>2373</v>
      </c>
    </row>
    <row r="53" spans="1:4" x14ac:dyDescent="0.25">
      <c r="A53" s="72" t="s">
        <v>593</v>
      </c>
      <c r="B53" s="66" t="s">
        <v>593</v>
      </c>
      <c r="C53" s="67">
        <v>36477601</v>
      </c>
      <c r="D53" s="73" t="s">
        <v>2372</v>
      </c>
    </row>
    <row r="54" spans="1:4" x14ac:dyDescent="0.25">
      <c r="A54" s="72" t="s">
        <v>2364</v>
      </c>
      <c r="B54" s="66" t="s">
        <v>590</v>
      </c>
      <c r="C54" s="67">
        <v>33911342.190000005</v>
      </c>
      <c r="D54" s="73" t="s">
        <v>2372</v>
      </c>
    </row>
    <row r="55" spans="1:4" x14ac:dyDescent="0.25">
      <c r="A55" s="72" t="s">
        <v>2359</v>
      </c>
      <c r="B55" s="66" t="s">
        <v>587</v>
      </c>
      <c r="C55" s="67">
        <v>21563378</v>
      </c>
      <c r="D55" s="73" t="s">
        <v>2372</v>
      </c>
    </row>
    <row r="56" spans="1:4" x14ac:dyDescent="0.25">
      <c r="A56" s="72" t="s">
        <v>600</v>
      </c>
      <c r="B56" s="66" t="s">
        <v>600</v>
      </c>
      <c r="C56" s="67">
        <v>16660676.49</v>
      </c>
      <c r="D56" s="73" t="s">
        <v>2373</v>
      </c>
    </row>
    <row r="57" spans="1:4" x14ac:dyDescent="0.25">
      <c r="A57" s="72" t="s">
        <v>2365</v>
      </c>
      <c r="B57" s="66" t="s">
        <v>898</v>
      </c>
      <c r="C57" s="67">
        <v>17355078</v>
      </c>
      <c r="D57" s="73" t="s">
        <v>2372</v>
      </c>
    </row>
    <row r="58" spans="1:4" x14ac:dyDescent="0.25">
      <c r="A58" s="72" t="s">
        <v>599</v>
      </c>
      <c r="B58" s="66" t="s">
        <v>599</v>
      </c>
      <c r="C58" s="67">
        <v>91220026</v>
      </c>
      <c r="D58" s="73" t="s">
        <v>2372</v>
      </c>
    </row>
    <row r="59" spans="1:4" x14ac:dyDescent="0.25">
      <c r="A59" s="72" t="s">
        <v>2360</v>
      </c>
      <c r="B59" s="66" t="s">
        <v>588</v>
      </c>
      <c r="C59" s="67">
        <v>31568758</v>
      </c>
      <c r="D59" s="73" t="s">
        <v>2372</v>
      </c>
    </row>
    <row r="60" spans="1:4" x14ac:dyDescent="0.25">
      <c r="A60" s="72" t="s">
        <v>2363</v>
      </c>
      <c r="B60" s="66" t="s">
        <v>591</v>
      </c>
      <c r="C60" s="67">
        <v>14364226</v>
      </c>
      <c r="D60" s="73" t="s">
        <v>2373</v>
      </c>
    </row>
    <row r="61" spans="1:4" x14ac:dyDescent="0.25">
      <c r="A61" s="72" t="s">
        <v>2359</v>
      </c>
      <c r="B61" s="66" t="s">
        <v>596</v>
      </c>
      <c r="C61" s="67">
        <v>26696127</v>
      </c>
      <c r="D61" s="73" t="s">
        <v>2374</v>
      </c>
    </row>
    <row r="62" spans="1:4" x14ac:dyDescent="0.25">
      <c r="A62" s="72" t="s">
        <v>2360</v>
      </c>
      <c r="B62" s="66" t="s">
        <v>781</v>
      </c>
      <c r="C62" s="68">
        <v>38398335.2883</v>
      </c>
      <c r="D62" s="73" t="s">
        <v>2373</v>
      </c>
    </row>
    <row r="63" spans="1:4" x14ac:dyDescent="0.25">
      <c r="A63" s="72" t="s">
        <v>2356</v>
      </c>
      <c r="B63" s="66" t="s">
        <v>597</v>
      </c>
      <c r="C63" s="68">
        <v>40716356</v>
      </c>
      <c r="D63" s="73" t="s">
        <v>2373</v>
      </c>
    </row>
    <row r="64" spans="1:4" x14ac:dyDescent="0.25">
      <c r="A64" s="72" t="s">
        <v>2362</v>
      </c>
      <c r="B64" s="66" t="s">
        <v>826</v>
      </c>
      <c r="C64" s="67">
        <v>23405516</v>
      </c>
      <c r="D64" s="73" t="s">
        <v>2372</v>
      </c>
    </row>
    <row r="65" spans="1:4" x14ac:dyDescent="0.25">
      <c r="A65" s="72" t="s">
        <v>2362</v>
      </c>
      <c r="B65" s="66" t="s">
        <v>913</v>
      </c>
      <c r="C65" s="67">
        <v>22134151</v>
      </c>
      <c r="D65" s="73" t="s">
        <v>2372</v>
      </c>
    </row>
    <row r="66" spans="1:4" x14ac:dyDescent="0.25">
      <c r="A66" s="72" t="s">
        <v>2366</v>
      </c>
      <c r="B66" s="66" t="s">
        <v>595</v>
      </c>
      <c r="C66" s="67">
        <v>30894155</v>
      </c>
      <c r="D66" s="73" t="s">
        <v>2372</v>
      </c>
    </row>
    <row r="67" spans="1:4" x14ac:dyDescent="0.25">
      <c r="A67" s="72" t="s">
        <v>2356</v>
      </c>
      <c r="B67" s="66" t="s">
        <v>585</v>
      </c>
      <c r="C67" s="67">
        <v>27540674.270000003</v>
      </c>
      <c r="D67" s="73" t="s">
        <v>2372</v>
      </c>
    </row>
    <row r="68" spans="1:4" x14ac:dyDescent="0.25">
      <c r="A68" s="72" t="s">
        <v>2363</v>
      </c>
      <c r="B68" s="66" t="s">
        <v>589</v>
      </c>
      <c r="C68" s="68">
        <v>26635884</v>
      </c>
      <c r="D68" s="73" t="s">
        <v>2373</v>
      </c>
    </row>
    <row r="69" spans="1:4" x14ac:dyDescent="0.25">
      <c r="A69" s="72" t="s">
        <v>748</v>
      </c>
      <c r="B69" s="66" t="s">
        <v>748</v>
      </c>
      <c r="C69" s="68">
        <v>59802890</v>
      </c>
      <c r="D69" s="73" t="s">
        <v>2372</v>
      </c>
    </row>
    <row r="70" spans="1:4" x14ac:dyDescent="0.25">
      <c r="A70" s="72" t="s">
        <v>2354</v>
      </c>
      <c r="B70" s="66" t="s">
        <v>726</v>
      </c>
      <c r="C70" s="67">
        <v>57559738</v>
      </c>
      <c r="D70" s="73" t="s">
        <v>2372</v>
      </c>
    </row>
    <row r="71" spans="1:4" x14ac:dyDescent="0.25">
      <c r="A71" s="72" t="s">
        <v>1470</v>
      </c>
      <c r="B71" s="66" t="s">
        <v>1470</v>
      </c>
      <c r="C71" s="67">
        <v>8968924</v>
      </c>
      <c r="D71" s="73" t="s">
        <v>2372</v>
      </c>
    </row>
    <row r="72" spans="1:4" x14ac:dyDescent="0.25">
      <c r="A72" s="72" t="s">
        <v>1482</v>
      </c>
      <c r="B72" s="66" t="s">
        <v>1482</v>
      </c>
      <c r="C72" s="67">
        <v>9326617</v>
      </c>
      <c r="D72" s="73" t="s">
        <v>2372</v>
      </c>
    </row>
    <row r="73" spans="1:4" x14ac:dyDescent="0.25">
      <c r="A73" s="72" t="s">
        <v>1479</v>
      </c>
      <c r="B73" s="66" t="s">
        <v>1479</v>
      </c>
      <c r="C73" s="67">
        <v>2388323</v>
      </c>
      <c r="D73" s="73" t="s">
        <v>2372</v>
      </c>
    </row>
    <row r="74" spans="1:4" x14ac:dyDescent="0.25">
      <c r="A74" s="72" t="s">
        <v>1488</v>
      </c>
      <c r="B74" s="66" t="s">
        <v>1488</v>
      </c>
      <c r="C74" s="67">
        <v>11958146</v>
      </c>
      <c r="D74" s="73" t="s">
        <v>2372</v>
      </c>
    </row>
    <row r="75" spans="1:4" x14ac:dyDescent="0.25">
      <c r="A75" s="72" t="s">
        <v>820</v>
      </c>
      <c r="B75" s="66" t="s">
        <v>820</v>
      </c>
      <c r="C75" s="68">
        <v>30776</v>
      </c>
      <c r="D75" s="74" t="s">
        <v>2372</v>
      </c>
    </row>
    <row r="76" spans="1:4" x14ac:dyDescent="0.25">
      <c r="A76" s="76"/>
      <c r="B76" s="77" t="s">
        <v>15</v>
      </c>
      <c r="C76" s="78">
        <v>748812233.04830003</v>
      </c>
      <c r="D76" s="79"/>
    </row>
  </sheetData>
  <sheetProtection sheet="1" objects="1" scenarios="1"/>
  <mergeCells count="2">
    <mergeCell ref="A1:E1"/>
    <mergeCell ref="A46:E46"/>
  </mergeCells>
  <pageMargins left="0.7" right="0.7" top="0.75" bottom="0.75" header="0.3" footer="0.3"/>
  <pageSetup paperSize="9" orientation="portrait" verticalDpi="0" r:id="rId1"/>
  <ignoredErrors>
    <ignoredError sqref="B43" calculatedColumn="1"/>
  </ignoredErrors>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8"/>
  <sheetViews>
    <sheetView workbookViewId="0">
      <selection activeCell="E22" sqref="E22"/>
    </sheetView>
  </sheetViews>
  <sheetFormatPr baseColWidth="10" defaultRowHeight="15" x14ac:dyDescent="0.25"/>
  <cols>
    <col min="1" max="1" width="19.42578125" customWidth="1"/>
    <col min="2" max="2" width="20.85546875" customWidth="1"/>
    <col min="3" max="3" width="15.28515625" customWidth="1"/>
    <col min="4" max="4" width="15.85546875" customWidth="1"/>
    <col min="5" max="5" width="22.140625" customWidth="1"/>
    <col min="6" max="6" width="15.28515625" customWidth="1"/>
    <col min="7" max="7" width="14.140625" customWidth="1"/>
    <col min="8" max="8" width="20.140625" bestFit="1" customWidth="1"/>
    <col min="9" max="9" width="13" customWidth="1"/>
    <col min="10" max="10" width="13.28515625" customWidth="1"/>
    <col min="11" max="11" width="22.5703125" customWidth="1"/>
    <col min="12" max="12" width="12.7109375" customWidth="1"/>
    <col min="13" max="14" width="20.85546875" customWidth="1"/>
    <col min="15" max="15" width="25.140625" customWidth="1"/>
    <col min="16" max="16" width="22.85546875" customWidth="1"/>
    <col min="17" max="17" width="21.85546875" customWidth="1"/>
    <col min="18" max="18" width="17.7109375" customWidth="1"/>
    <col min="19" max="19" width="32.140625" customWidth="1"/>
    <col min="20" max="20" width="34.5703125" customWidth="1"/>
    <col min="21" max="21" width="15.42578125" customWidth="1"/>
    <col min="22" max="22" width="19.5703125" customWidth="1"/>
    <col min="23" max="23" width="23.140625" customWidth="1"/>
    <col min="24" max="24" width="17.42578125" customWidth="1"/>
    <col min="25" max="25" width="31.85546875" customWidth="1"/>
    <col min="26" max="26" width="28.140625" customWidth="1"/>
    <col min="27" max="27" width="15.5703125" customWidth="1"/>
    <col min="28" max="28" width="13.85546875" bestFit="1" customWidth="1"/>
    <col min="29" max="30" width="24.7109375" customWidth="1"/>
    <col min="31" max="31" width="20.140625" style="128" customWidth="1"/>
    <col min="32" max="32" width="18.28515625" style="128" customWidth="1"/>
    <col min="33" max="33" width="12.85546875" bestFit="1" customWidth="1"/>
    <col min="35" max="35" width="12.85546875" bestFit="1" customWidth="1"/>
  </cols>
  <sheetData>
    <row r="1" spans="1:36" x14ac:dyDescent="0.25">
      <c r="AC1" s="147">
        <v>8999</v>
      </c>
      <c r="AD1" s="145">
        <v>730000</v>
      </c>
      <c r="AE1" s="145">
        <v>166100</v>
      </c>
      <c r="AF1" s="146">
        <f>166100-50.01*2.24580679013427%*2500</f>
        <v>163292.18006063462</v>
      </c>
    </row>
    <row r="2" spans="1:36" x14ac:dyDescent="0.25">
      <c r="AF2" s="145">
        <v>50000</v>
      </c>
    </row>
    <row r="3" spans="1:36" x14ac:dyDescent="0.25">
      <c r="B3" s="156" t="s">
        <v>2445</v>
      </c>
      <c r="C3" s="156"/>
      <c r="D3" s="156"/>
      <c r="E3" s="156"/>
      <c r="F3" s="156"/>
      <c r="G3" s="156"/>
      <c r="H3" s="156"/>
      <c r="I3" s="156"/>
      <c r="J3" s="156"/>
      <c r="K3" s="156"/>
      <c r="L3" s="156"/>
      <c r="M3" s="156"/>
      <c r="N3" s="156"/>
      <c r="O3" s="156"/>
      <c r="P3" s="157" t="s">
        <v>2444</v>
      </c>
      <c r="Q3" s="157"/>
      <c r="R3" s="157"/>
      <c r="S3" s="157"/>
      <c r="T3" s="157"/>
      <c r="U3" s="157"/>
      <c r="V3" s="158" t="s">
        <v>2443</v>
      </c>
      <c r="W3" s="158"/>
      <c r="X3" s="158"/>
      <c r="Y3" s="158"/>
      <c r="Z3" s="158"/>
      <c r="AA3" s="158"/>
      <c r="AB3" s="158"/>
      <c r="AC3" s="159" t="s">
        <v>2442</v>
      </c>
      <c r="AD3" s="159"/>
      <c r="AE3" s="159"/>
      <c r="AF3" s="159"/>
      <c r="AH3" s="108"/>
      <c r="AI3" s="108"/>
      <c r="AJ3" s="108"/>
    </row>
    <row r="4" spans="1:36" x14ac:dyDescent="0.25">
      <c r="P4" s="144">
        <v>0.69945414435824094</v>
      </c>
      <c r="Q4" s="144">
        <v>5.1545949622415196E-2</v>
      </c>
      <c r="R4" s="144">
        <v>5.0772839410778994E-2</v>
      </c>
      <c r="S4" s="144">
        <v>3.5054557477796393E-2</v>
      </c>
      <c r="T4" s="144">
        <v>0.14417250913076901</v>
      </c>
      <c r="U4" s="144">
        <v>1.9E-2</v>
      </c>
      <c r="V4" s="143">
        <v>64.75</v>
      </c>
      <c r="W4" s="128">
        <v>0</v>
      </c>
      <c r="X4" s="128">
        <v>538.58000000000004</v>
      </c>
      <c r="Y4" s="128">
        <v>494.11</v>
      </c>
      <c r="Z4" s="128">
        <v>177.94</v>
      </c>
      <c r="AA4" s="128">
        <v>23</v>
      </c>
    </row>
    <row r="5" spans="1:36" ht="48.75" customHeight="1" x14ac:dyDescent="0.25">
      <c r="A5" s="142" t="s">
        <v>2441</v>
      </c>
      <c r="B5" s="141" t="s">
        <v>2440</v>
      </c>
      <c r="C5" s="141" t="s">
        <v>2439</v>
      </c>
      <c r="D5" s="141" t="s">
        <v>2438</v>
      </c>
      <c r="E5" s="141" t="s">
        <v>2437</v>
      </c>
      <c r="F5" s="141" t="s">
        <v>2436</v>
      </c>
      <c r="G5" s="141" t="s">
        <v>2435</v>
      </c>
      <c r="H5" s="141" t="s">
        <v>2434</v>
      </c>
      <c r="I5" s="141" t="s">
        <v>2433</v>
      </c>
      <c r="J5" s="141" t="s">
        <v>2432</v>
      </c>
      <c r="K5" s="141" t="s">
        <v>2431</v>
      </c>
      <c r="L5" s="141" t="s">
        <v>2430</v>
      </c>
      <c r="M5" s="141" t="s">
        <v>2429</v>
      </c>
      <c r="N5" s="141" t="s">
        <v>2428</v>
      </c>
      <c r="O5" s="141" t="s">
        <v>2427</v>
      </c>
      <c r="P5" s="141" t="s">
        <v>2426</v>
      </c>
      <c r="Q5" s="141" t="s">
        <v>2425</v>
      </c>
      <c r="R5" s="141" t="s">
        <v>2424</v>
      </c>
      <c r="S5" s="141" t="s">
        <v>2423</v>
      </c>
      <c r="T5" s="141" t="s">
        <v>2422</v>
      </c>
      <c r="U5" s="141" t="s">
        <v>2421</v>
      </c>
      <c r="V5" s="141" t="s">
        <v>2426</v>
      </c>
      <c r="W5" s="141" t="s">
        <v>2425</v>
      </c>
      <c r="X5" s="141" t="s">
        <v>2424</v>
      </c>
      <c r="Y5" s="141" t="s">
        <v>2423</v>
      </c>
      <c r="Z5" s="141" t="s">
        <v>2422</v>
      </c>
      <c r="AA5" s="141" t="s">
        <v>2421</v>
      </c>
      <c r="AB5" s="141" t="s">
        <v>2420</v>
      </c>
      <c r="AC5" s="141" t="s">
        <v>2419</v>
      </c>
      <c r="AD5" s="141" t="s">
        <v>2418</v>
      </c>
      <c r="AE5" s="140" t="s">
        <v>2417</v>
      </c>
      <c r="AF5" s="140" t="s">
        <v>2416</v>
      </c>
    </row>
    <row r="6" spans="1:36" x14ac:dyDescent="0.25">
      <c r="A6" s="138">
        <v>5000</v>
      </c>
      <c r="B6" s="137">
        <f t="shared" ref="B6:B37" si="0">MAX(1,(58.6+0.01*Passages_SU_exDG)/168)</f>
        <v>1</v>
      </c>
      <c r="C6" s="135">
        <f t="shared" ref="C6:C37" si="1">MAX(1,(0.0225*Passages_SU_exDG)/168)</f>
        <v>1</v>
      </c>
      <c r="D6" s="135">
        <f t="shared" ref="D6:D37" si="2">Passages_SU_exDG*4*10^(-5)+0.38</f>
        <v>0.58000000000000007</v>
      </c>
      <c r="E6" s="135">
        <f t="shared" ref="E6:E37" si="3">5.64*10^(-4)*Passages_SU_exDG</f>
        <v>2.8200000000000003</v>
      </c>
      <c r="F6" s="136">
        <f t="shared" ref="F6:F37" si="4">MAX(-0.95+1.7*10^(-4)*Passages_SU_exDG,0)</f>
        <v>0</v>
      </c>
      <c r="G6" s="135">
        <f t="shared" ref="G6:G37" si="5">+B6*710000</f>
        <v>710000</v>
      </c>
      <c r="H6" s="134">
        <f t="shared" ref="H6:H37" si="6">IF(A6&lt;12000,-50000,0)</f>
        <v>-50000</v>
      </c>
      <c r="I6" s="132">
        <f t="shared" ref="I6:I37" si="7">6*49440.9*C6</f>
        <v>296645.40000000002</v>
      </c>
      <c r="J6" s="132">
        <f t="shared" ref="J6:J37" si="8">71756.2*D6</f>
        <v>41618.596000000005</v>
      </c>
      <c r="K6" s="132">
        <f t="shared" ref="K6:K37" si="9">42196.4*E6</f>
        <v>118993.84800000001</v>
      </c>
      <c r="L6" s="133">
        <f t="shared" ref="L6:L37" si="10">26229.0162682393*F6</f>
        <v>0</v>
      </c>
      <c r="M6" s="132">
        <f t="shared" ref="M6:M37" si="11">9.93125*A6</f>
        <v>49656.25</v>
      </c>
      <c r="N6" s="132">
        <f t="shared" ref="N6:N37" si="12">43.22765*A6</f>
        <v>216138.24999999997</v>
      </c>
      <c r="O6" s="131">
        <f t="shared" ref="O6:O37" si="13">SUM(G6:N6)</f>
        <v>1383052.344</v>
      </c>
      <c r="P6" s="130">
        <f t="shared" ref="P6:U15" si="14">+$A6*P$4</f>
        <v>3497.2707217912048</v>
      </c>
      <c r="Q6" s="130">
        <f t="shared" si="14"/>
        <v>257.72974811207598</v>
      </c>
      <c r="R6" s="130">
        <f t="shared" si="14"/>
        <v>253.86419705389497</v>
      </c>
      <c r="S6" s="130">
        <f t="shared" si="14"/>
        <v>175.27278738898195</v>
      </c>
      <c r="T6" s="130">
        <f t="shared" si="14"/>
        <v>720.86254565384502</v>
      </c>
      <c r="U6" s="130">
        <f t="shared" si="14"/>
        <v>95</v>
      </c>
      <c r="V6" s="129">
        <f t="shared" ref="V6:V37" si="15">+P6*V$4</f>
        <v>226448.2792359805</v>
      </c>
      <c r="W6" s="129">
        <f t="shared" ref="W6:W37" si="16">+Q6*W$4</f>
        <v>0</v>
      </c>
      <c r="X6" s="129">
        <f t="shared" ref="X6:X37" si="17">+R6*X$4</f>
        <v>136726.17924928677</v>
      </c>
      <c r="Y6" s="129">
        <f t="shared" ref="Y6:Y37" si="18">+S6*Y$4</f>
        <v>86604.036976769872</v>
      </c>
      <c r="Z6" s="129">
        <f t="shared" ref="Z6:Z37" si="19">+T6*Z$4</f>
        <v>128270.28137364518</v>
      </c>
      <c r="AA6" s="129">
        <f t="shared" ref="AA6:AA37" si="20">+U6*AA$4</f>
        <v>2185</v>
      </c>
      <c r="AB6" s="129">
        <f t="shared" ref="AB6:AB37" si="21">SUM(V6:AA6)</f>
        <v>580233.77683568234</v>
      </c>
      <c r="AC6" s="129">
        <f t="shared" ref="AC6:AC37" si="22">+O6-AB6</f>
        <v>802818.5671643177</v>
      </c>
      <c r="AD6" s="108">
        <f t="shared" ref="AD6:AD37" si="23">+P6+Q6</f>
        <v>3755.0004699032806</v>
      </c>
      <c r="AE6" s="128">
        <f t="shared" ref="AE6:AE37" si="24">IF(AD6&lt;=$AC$1,$AD$1,$AD$1+$AF$2+$AE$1*ROUNDUP((AD6-$AC$1)/2500,0))</f>
        <v>730000</v>
      </c>
      <c r="AF6" s="128">
        <f t="shared" ref="AF6:AF37" si="25">IF(AD6&lt;=$AC$1,$AD$1,$AD$1+$AF$2+$AF$1*ROUNDUP((AD6-$AC$1)/2500,0))</f>
        <v>730000</v>
      </c>
    </row>
    <row r="7" spans="1:36" x14ac:dyDescent="0.25">
      <c r="A7" s="138">
        <v>6000</v>
      </c>
      <c r="B7" s="137">
        <f t="shared" si="0"/>
        <v>1</v>
      </c>
      <c r="C7" s="135">
        <f t="shared" si="1"/>
        <v>1</v>
      </c>
      <c r="D7" s="135">
        <f t="shared" si="2"/>
        <v>0.62</v>
      </c>
      <c r="E7" s="135">
        <f t="shared" si="3"/>
        <v>3.3840000000000003</v>
      </c>
      <c r="F7" s="136">
        <f t="shared" si="4"/>
        <v>7.0000000000000062E-2</v>
      </c>
      <c r="G7" s="135">
        <f t="shared" si="5"/>
        <v>710000</v>
      </c>
      <c r="H7" s="134">
        <f t="shared" si="6"/>
        <v>-50000</v>
      </c>
      <c r="I7" s="132">
        <f t="shared" si="7"/>
        <v>296645.40000000002</v>
      </c>
      <c r="J7" s="132">
        <f t="shared" si="8"/>
        <v>44488.843999999997</v>
      </c>
      <c r="K7" s="132">
        <f t="shared" si="9"/>
        <v>142792.61760000003</v>
      </c>
      <c r="L7" s="133">
        <f t="shared" si="10"/>
        <v>1836.0311387767524</v>
      </c>
      <c r="M7" s="132">
        <f t="shared" si="11"/>
        <v>59587.5</v>
      </c>
      <c r="N7" s="132">
        <f t="shared" si="12"/>
        <v>259365.9</v>
      </c>
      <c r="O7" s="131">
        <f t="shared" si="13"/>
        <v>1464716.2927387769</v>
      </c>
      <c r="P7" s="130">
        <f t="shared" si="14"/>
        <v>4196.7248661494459</v>
      </c>
      <c r="Q7" s="130">
        <f t="shared" si="14"/>
        <v>309.27569773449119</v>
      </c>
      <c r="R7" s="130">
        <f t="shared" si="14"/>
        <v>304.63703646467394</v>
      </c>
      <c r="S7" s="130">
        <f t="shared" si="14"/>
        <v>210.32734486677836</v>
      </c>
      <c r="T7" s="130">
        <f t="shared" si="14"/>
        <v>865.03505478461409</v>
      </c>
      <c r="U7" s="130">
        <f t="shared" si="14"/>
        <v>114</v>
      </c>
      <c r="V7" s="129">
        <f t="shared" si="15"/>
        <v>271737.93508317665</v>
      </c>
      <c r="W7" s="129">
        <f t="shared" si="16"/>
        <v>0</v>
      </c>
      <c r="X7" s="129">
        <f t="shared" si="17"/>
        <v>164071.4150991441</v>
      </c>
      <c r="Y7" s="129">
        <f t="shared" si="18"/>
        <v>103924.84437212386</v>
      </c>
      <c r="Z7" s="129">
        <f t="shared" si="19"/>
        <v>153924.33764837423</v>
      </c>
      <c r="AA7" s="129">
        <f t="shared" si="20"/>
        <v>2622</v>
      </c>
      <c r="AB7" s="129">
        <f t="shared" si="21"/>
        <v>696280.5322028189</v>
      </c>
      <c r="AC7" s="129">
        <f t="shared" si="22"/>
        <v>768435.76053595799</v>
      </c>
      <c r="AD7" s="108">
        <f t="shared" si="23"/>
        <v>4506.0005638839375</v>
      </c>
      <c r="AE7" s="128">
        <f t="shared" si="24"/>
        <v>730000</v>
      </c>
      <c r="AF7" s="128">
        <f t="shared" si="25"/>
        <v>730000</v>
      </c>
    </row>
    <row r="8" spans="1:36" x14ac:dyDescent="0.25">
      <c r="A8" s="138">
        <v>7000</v>
      </c>
      <c r="B8" s="137">
        <f t="shared" si="0"/>
        <v>1</v>
      </c>
      <c r="C8" s="135">
        <f t="shared" si="1"/>
        <v>1</v>
      </c>
      <c r="D8" s="135">
        <f t="shared" si="2"/>
        <v>0.66</v>
      </c>
      <c r="E8" s="135">
        <f t="shared" si="3"/>
        <v>3.9480000000000004</v>
      </c>
      <c r="F8" s="136">
        <f t="shared" si="4"/>
        <v>0.24000000000000021</v>
      </c>
      <c r="G8" s="135">
        <f t="shared" si="5"/>
        <v>710000</v>
      </c>
      <c r="H8" s="134">
        <f t="shared" si="6"/>
        <v>-50000</v>
      </c>
      <c r="I8" s="132">
        <f t="shared" si="7"/>
        <v>296645.40000000002</v>
      </c>
      <c r="J8" s="132">
        <f t="shared" si="8"/>
        <v>47359.091999999997</v>
      </c>
      <c r="K8" s="132">
        <f t="shared" si="9"/>
        <v>166591.38720000003</v>
      </c>
      <c r="L8" s="133">
        <f t="shared" si="10"/>
        <v>6294.9639043774368</v>
      </c>
      <c r="M8" s="132">
        <f t="shared" si="11"/>
        <v>69518.75</v>
      </c>
      <c r="N8" s="132">
        <f t="shared" si="12"/>
        <v>302593.55</v>
      </c>
      <c r="O8" s="131">
        <f t="shared" si="13"/>
        <v>1549003.1431043777</v>
      </c>
      <c r="P8" s="130">
        <f t="shared" si="14"/>
        <v>4896.1790105076861</v>
      </c>
      <c r="Q8" s="130">
        <f t="shared" si="14"/>
        <v>360.8216473569064</v>
      </c>
      <c r="R8" s="130">
        <f t="shared" si="14"/>
        <v>355.40987587545294</v>
      </c>
      <c r="S8" s="130">
        <f t="shared" si="14"/>
        <v>245.38190234457474</v>
      </c>
      <c r="T8" s="130">
        <f t="shared" si="14"/>
        <v>1009.207563915383</v>
      </c>
      <c r="U8" s="130">
        <f t="shared" si="14"/>
        <v>133</v>
      </c>
      <c r="V8" s="129">
        <f t="shared" si="15"/>
        <v>317027.59093037265</v>
      </c>
      <c r="W8" s="129">
        <f t="shared" si="16"/>
        <v>0</v>
      </c>
      <c r="X8" s="129">
        <f t="shared" si="17"/>
        <v>191416.65094900146</v>
      </c>
      <c r="Y8" s="129">
        <f t="shared" si="18"/>
        <v>121245.65176747783</v>
      </c>
      <c r="Z8" s="129">
        <f t="shared" si="19"/>
        <v>179578.39392310326</v>
      </c>
      <c r="AA8" s="129">
        <f t="shared" si="20"/>
        <v>3059</v>
      </c>
      <c r="AB8" s="129">
        <f t="shared" si="21"/>
        <v>812327.28756995522</v>
      </c>
      <c r="AC8" s="129">
        <f t="shared" si="22"/>
        <v>736675.85553442244</v>
      </c>
      <c r="AD8" s="108">
        <f t="shared" si="23"/>
        <v>5257.0006578645925</v>
      </c>
      <c r="AE8" s="128">
        <f t="shared" si="24"/>
        <v>730000</v>
      </c>
      <c r="AF8" s="128">
        <f t="shared" si="25"/>
        <v>730000</v>
      </c>
    </row>
    <row r="9" spans="1:36" x14ac:dyDescent="0.25">
      <c r="A9" s="138">
        <v>8000</v>
      </c>
      <c r="B9" s="137">
        <f t="shared" si="0"/>
        <v>1</v>
      </c>
      <c r="C9" s="135">
        <f t="shared" si="1"/>
        <v>1.0714285714285714</v>
      </c>
      <c r="D9" s="135">
        <f t="shared" si="2"/>
        <v>0.7</v>
      </c>
      <c r="E9" s="135">
        <f t="shared" si="3"/>
        <v>4.5120000000000005</v>
      </c>
      <c r="F9" s="136">
        <f t="shared" si="4"/>
        <v>0.41000000000000014</v>
      </c>
      <c r="G9" s="135">
        <f t="shared" si="5"/>
        <v>710000</v>
      </c>
      <c r="H9" s="134">
        <f t="shared" si="6"/>
        <v>-50000</v>
      </c>
      <c r="I9" s="132">
        <f t="shared" si="7"/>
        <v>317834.35714285716</v>
      </c>
      <c r="J9" s="132">
        <f t="shared" si="8"/>
        <v>50229.34</v>
      </c>
      <c r="K9" s="132">
        <f t="shared" si="9"/>
        <v>190390.15680000003</v>
      </c>
      <c r="L9" s="133">
        <f t="shared" si="10"/>
        <v>10753.896669978116</v>
      </c>
      <c r="M9" s="132">
        <f t="shared" si="11"/>
        <v>79450</v>
      </c>
      <c r="N9" s="132">
        <f t="shared" si="12"/>
        <v>345821.19999999995</v>
      </c>
      <c r="O9" s="131">
        <f t="shared" si="13"/>
        <v>1654478.9506128351</v>
      </c>
      <c r="P9" s="130">
        <f t="shared" si="14"/>
        <v>5595.6331548659273</v>
      </c>
      <c r="Q9" s="130">
        <f t="shared" si="14"/>
        <v>412.36759697932155</v>
      </c>
      <c r="R9" s="130">
        <f t="shared" si="14"/>
        <v>406.18271528623194</v>
      </c>
      <c r="S9" s="130">
        <f t="shared" si="14"/>
        <v>280.43645982237115</v>
      </c>
      <c r="T9" s="130">
        <f t="shared" si="14"/>
        <v>1153.3800730461521</v>
      </c>
      <c r="U9" s="130">
        <f t="shared" si="14"/>
        <v>152</v>
      </c>
      <c r="V9" s="129">
        <f t="shared" si="15"/>
        <v>362317.24677756877</v>
      </c>
      <c r="W9" s="129">
        <f t="shared" si="16"/>
        <v>0</v>
      </c>
      <c r="X9" s="129">
        <f t="shared" si="17"/>
        <v>218761.88679885882</v>
      </c>
      <c r="Y9" s="129">
        <f t="shared" si="18"/>
        <v>138566.4591628318</v>
      </c>
      <c r="Z9" s="129">
        <f t="shared" si="19"/>
        <v>205232.45019783231</v>
      </c>
      <c r="AA9" s="129">
        <f t="shared" si="20"/>
        <v>3496</v>
      </c>
      <c r="AB9" s="129">
        <f t="shared" si="21"/>
        <v>928374.04293709167</v>
      </c>
      <c r="AC9" s="129">
        <f t="shared" si="22"/>
        <v>726104.90767574345</v>
      </c>
      <c r="AD9" s="108">
        <f t="shared" si="23"/>
        <v>6008.0007518452485</v>
      </c>
      <c r="AE9" s="128">
        <f t="shared" si="24"/>
        <v>730000</v>
      </c>
      <c r="AF9" s="128">
        <f t="shared" si="25"/>
        <v>730000</v>
      </c>
    </row>
    <row r="10" spans="1:36" x14ac:dyDescent="0.25">
      <c r="A10" s="138">
        <v>9000</v>
      </c>
      <c r="B10" s="137">
        <f t="shared" si="0"/>
        <v>1</v>
      </c>
      <c r="C10" s="135">
        <f t="shared" si="1"/>
        <v>1.2053571428571428</v>
      </c>
      <c r="D10" s="135">
        <f t="shared" si="2"/>
        <v>0.74</v>
      </c>
      <c r="E10" s="135">
        <f t="shared" si="3"/>
        <v>5.0760000000000005</v>
      </c>
      <c r="F10" s="136">
        <f t="shared" si="4"/>
        <v>0.58000000000000007</v>
      </c>
      <c r="G10" s="135">
        <f t="shared" si="5"/>
        <v>710000</v>
      </c>
      <c r="H10" s="134">
        <f t="shared" si="6"/>
        <v>-50000</v>
      </c>
      <c r="I10" s="132">
        <f t="shared" si="7"/>
        <v>357563.65178571432</v>
      </c>
      <c r="J10" s="132">
        <f t="shared" si="8"/>
        <v>53099.587999999996</v>
      </c>
      <c r="K10" s="132">
        <f t="shared" si="9"/>
        <v>214188.92640000003</v>
      </c>
      <c r="L10" s="133">
        <f t="shared" si="10"/>
        <v>15212.829435578795</v>
      </c>
      <c r="M10" s="132">
        <f t="shared" si="11"/>
        <v>89381.25</v>
      </c>
      <c r="N10" s="132">
        <f t="shared" si="12"/>
        <v>389048.85</v>
      </c>
      <c r="O10" s="131">
        <f t="shared" si="13"/>
        <v>1778495.0956212929</v>
      </c>
      <c r="P10" s="130">
        <f t="shared" si="14"/>
        <v>6295.0872992241684</v>
      </c>
      <c r="Q10" s="130">
        <f t="shared" si="14"/>
        <v>463.91354660173675</v>
      </c>
      <c r="R10" s="130">
        <f t="shared" si="14"/>
        <v>456.95555469701094</v>
      </c>
      <c r="S10" s="130">
        <f t="shared" si="14"/>
        <v>315.49101730016753</v>
      </c>
      <c r="T10" s="130">
        <f t="shared" si="14"/>
        <v>1297.5525821769211</v>
      </c>
      <c r="U10" s="130">
        <f t="shared" si="14"/>
        <v>171</v>
      </c>
      <c r="V10" s="129">
        <f t="shared" si="15"/>
        <v>407606.90262476489</v>
      </c>
      <c r="W10" s="129">
        <f t="shared" si="16"/>
        <v>0</v>
      </c>
      <c r="X10" s="129">
        <f t="shared" si="17"/>
        <v>246107.12264871618</v>
      </c>
      <c r="Y10" s="129">
        <f t="shared" si="18"/>
        <v>155887.26655818577</v>
      </c>
      <c r="Z10" s="129">
        <f t="shared" si="19"/>
        <v>230886.50647256133</v>
      </c>
      <c r="AA10" s="129">
        <f t="shared" si="20"/>
        <v>3933</v>
      </c>
      <c r="AB10" s="129">
        <f t="shared" si="21"/>
        <v>1044420.7983042281</v>
      </c>
      <c r="AC10" s="129">
        <f t="shared" si="22"/>
        <v>734074.29731706483</v>
      </c>
      <c r="AD10" s="108">
        <f t="shared" si="23"/>
        <v>6759.0008458259053</v>
      </c>
      <c r="AE10" s="128">
        <f t="shared" si="24"/>
        <v>730000</v>
      </c>
      <c r="AF10" s="128">
        <f t="shared" si="25"/>
        <v>730000</v>
      </c>
    </row>
    <row r="11" spans="1:36" x14ac:dyDescent="0.25">
      <c r="A11" s="138">
        <v>10000</v>
      </c>
      <c r="B11" s="137">
        <f t="shared" si="0"/>
        <v>1</v>
      </c>
      <c r="C11" s="135">
        <f t="shared" si="1"/>
        <v>1.3392857142857142</v>
      </c>
      <c r="D11" s="135">
        <f t="shared" si="2"/>
        <v>0.78</v>
      </c>
      <c r="E11" s="135">
        <f t="shared" si="3"/>
        <v>5.6400000000000006</v>
      </c>
      <c r="F11" s="136">
        <f t="shared" si="4"/>
        <v>0.75000000000000022</v>
      </c>
      <c r="G11" s="135">
        <f t="shared" si="5"/>
        <v>710000</v>
      </c>
      <c r="H11" s="134">
        <f t="shared" si="6"/>
        <v>-50000</v>
      </c>
      <c r="I11" s="132">
        <f t="shared" si="7"/>
        <v>397292.94642857142</v>
      </c>
      <c r="J11" s="132">
        <f t="shared" si="8"/>
        <v>55969.836000000003</v>
      </c>
      <c r="K11" s="132">
        <f t="shared" si="9"/>
        <v>237987.69600000003</v>
      </c>
      <c r="L11" s="133">
        <f t="shared" si="10"/>
        <v>19671.762201179481</v>
      </c>
      <c r="M11" s="132">
        <f t="shared" si="11"/>
        <v>99312.5</v>
      </c>
      <c r="N11" s="132">
        <f t="shared" si="12"/>
        <v>432276.49999999994</v>
      </c>
      <c r="O11" s="131">
        <f t="shared" si="13"/>
        <v>1902511.2406297508</v>
      </c>
      <c r="P11" s="130">
        <f t="shared" si="14"/>
        <v>6994.5414435824096</v>
      </c>
      <c r="Q11" s="130">
        <f t="shared" si="14"/>
        <v>515.45949622415196</v>
      </c>
      <c r="R11" s="130">
        <f t="shared" si="14"/>
        <v>507.72839410778994</v>
      </c>
      <c r="S11" s="130">
        <f t="shared" si="14"/>
        <v>350.54557477796391</v>
      </c>
      <c r="T11" s="130">
        <f t="shared" si="14"/>
        <v>1441.72509130769</v>
      </c>
      <c r="U11" s="130">
        <f t="shared" si="14"/>
        <v>190</v>
      </c>
      <c r="V11" s="129">
        <f t="shared" si="15"/>
        <v>452896.55847196101</v>
      </c>
      <c r="W11" s="129">
        <f t="shared" si="16"/>
        <v>0</v>
      </c>
      <c r="X11" s="129">
        <f t="shared" si="17"/>
        <v>273452.35849857354</v>
      </c>
      <c r="Y11" s="129">
        <f t="shared" si="18"/>
        <v>173208.07395353974</v>
      </c>
      <c r="Z11" s="129">
        <f t="shared" si="19"/>
        <v>256540.56274729036</v>
      </c>
      <c r="AA11" s="129">
        <f t="shared" si="20"/>
        <v>4370</v>
      </c>
      <c r="AB11" s="129">
        <f t="shared" si="21"/>
        <v>1160467.5536713647</v>
      </c>
      <c r="AC11" s="129">
        <f t="shared" si="22"/>
        <v>742043.6869583861</v>
      </c>
      <c r="AD11" s="108">
        <f t="shared" si="23"/>
        <v>7510.0009398065613</v>
      </c>
      <c r="AE11" s="128">
        <f t="shared" si="24"/>
        <v>730000</v>
      </c>
      <c r="AF11" s="128">
        <f t="shared" si="25"/>
        <v>730000</v>
      </c>
    </row>
    <row r="12" spans="1:36" x14ac:dyDescent="0.25">
      <c r="A12" s="138">
        <v>11000</v>
      </c>
      <c r="B12" s="137">
        <f t="shared" si="0"/>
        <v>1.0035714285714286</v>
      </c>
      <c r="C12" s="135">
        <f t="shared" si="1"/>
        <v>1.4732142857142858</v>
      </c>
      <c r="D12" s="135">
        <f t="shared" si="2"/>
        <v>0.82000000000000006</v>
      </c>
      <c r="E12" s="135">
        <f t="shared" si="3"/>
        <v>6.2040000000000006</v>
      </c>
      <c r="F12" s="136">
        <f t="shared" si="4"/>
        <v>0.92000000000000015</v>
      </c>
      <c r="G12" s="135">
        <f t="shared" si="5"/>
        <v>712535.71428571432</v>
      </c>
      <c r="H12" s="134">
        <f t="shared" si="6"/>
        <v>-50000</v>
      </c>
      <c r="I12" s="132">
        <f t="shared" si="7"/>
        <v>437022.24107142864</v>
      </c>
      <c r="J12" s="132">
        <f t="shared" si="8"/>
        <v>58840.084000000003</v>
      </c>
      <c r="K12" s="132">
        <f t="shared" si="9"/>
        <v>261786.46560000003</v>
      </c>
      <c r="L12" s="133">
        <f t="shared" si="10"/>
        <v>24130.69496678016</v>
      </c>
      <c r="M12" s="132">
        <f t="shared" si="11"/>
        <v>109243.75</v>
      </c>
      <c r="N12" s="132">
        <f t="shared" si="12"/>
        <v>475504.14999999997</v>
      </c>
      <c r="O12" s="131">
        <f t="shared" si="13"/>
        <v>2029063.0999239231</v>
      </c>
      <c r="P12" s="130">
        <f t="shared" si="14"/>
        <v>7693.9955879406507</v>
      </c>
      <c r="Q12" s="130">
        <f t="shared" si="14"/>
        <v>567.00544584656711</v>
      </c>
      <c r="R12" s="130">
        <f t="shared" si="14"/>
        <v>558.50123351856894</v>
      </c>
      <c r="S12" s="130">
        <f t="shared" si="14"/>
        <v>385.60013225576034</v>
      </c>
      <c r="T12" s="130">
        <f t="shared" si="14"/>
        <v>1585.8976004384592</v>
      </c>
      <c r="U12" s="130">
        <f t="shared" si="14"/>
        <v>209</v>
      </c>
      <c r="V12" s="129">
        <f t="shared" si="15"/>
        <v>498186.21431915712</v>
      </c>
      <c r="W12" s="129">
        <f t="shared" si="16"/>
        <v>0</v>
      </c>
      <c r="X12" s="129">
        <f t="shared" si="17"/>
        <v>300797.59434843087</v>
      </c>
      <c r="Y12" s="129">
        <f t="shared" si="18"/>
        <v>190528.88134889374</v>
      </c>
      <c r="Z12" s="129">
        <f t="shared" si="19"/>
        <v>282194.61902201944</v>
      </c>
      <c r="AA12" s="129">
        <f t="shared" si="20"/>
        <v>4807</v>
      </c>
      <c r="AB12" s="129">
        <f t="shared" si="21"/>
        <v>1276514.3090385012</v>
      </c>
      <c r="AC12" s="129">
        <f t="shared" si="22"/>
        <v>752548.79088542191</v>
      </c>
      <c r="AD12" s="108">
        <f t="shared" si="23"/>
        <v>8261.0010337872172</v>
      </c>
      <c r="AE12" s="128">
        <f t="shared" si="24"/>
        <v>730000</v>
      </c>
      <c r="AF12" s="128">
        <f t="shared" si="25"/>
        <v>730000</v>
      </c>
    </row>
    <row r="13" spans="1:36" x14ac:dyDescent="0.25">
      <c r="A13" s="138">
        <v>12000</v>
      </c>
      <c r="B13" s="137">
        <f t="shared" si="0"/>
        <v>1.0630952380952381</v>
      </c>
      <c r="C13" s="135">
        <f t="shared" si="1"/>
        <v>1.6071428571428572</v>
      </c>
      <c r="D13" s="135">
        <f t="shared" si="2"/>
        <v>0.8600000000000001</v>
      </c>
      <c r="E13" s="135">
        <f t="shared" si="3"/>
        <v>6.7680000000000007</v>
      </c>
      <c r="F13" s="136">
        <f t="shared" si="4"/>
        <v>1.0900000000000001</v>
      </c>
      <c r="G13" s="135">
        <f t="shared" si="5"/>
        <v>754797.61904761905</v>
      </c>
      <c r="H13" s="134">
        <f t="shared" si="6"/>
        <v>0</v>
      </c>
      <c r="I13" s="132">
        <f t="shared" si="7"/>
        <v>476751.5357142858</v>
      </c>
      <c r="J13" s="132">
        <f t="shared" si="8"/>
        <v>61710.332000000002</v>
      </c>
      <c r="K13" s="132">
        <f t="shared" si="9"/>
        <v>285585.23520000005</v>
      </c>
      <c r="L13" s="133">
        <f t="shared" si="10"/>
        <v>28589.627732380839</v>
      </c>
      <c r="M13" s="132">
        <f t="shared" si="11"/>
        <v>119175</v>
      </c>
      <c r="N13" s="132">
        <f t="shared" si="12"/>
        <v>518731.8</v>
      </c>
      <c r="O13" s="131">
        <f t="shared" si="13"/>
        <v>2245341.1496942854</v>
      </c>
      <c r="P13" s="130">
        <f t="shared" si="14"/>
        <v>8393.4497322988918</v>
      </c>
      <c r="Q13" s="130">
        <f t="shared" si="14"/>
        <v>618.55139546898238</v>
      </c>
      <c r="R13" s="130">
        <f t="shared" si="14"/>
        <v>609.27407292934788</v>
      </c>
      <c r="S13" s="130">
        <f t="shared" si="14"/>
        <v>420.65468973355672</v>
      </c>
      <c r="T13" s="130">
        <f t="shared" si="14"/>
        <v>1730.0701095692282</v>
      </c>
      <c r="U13" s="130">
        <f t="shared" si="14"/>
        <v>228</v>
      </c>
      <c r="V13" s="129">
        <f t="shared" si="15"/>
        <v>543475.8701663533</v>
      </c>
      <c r="W13" s="129">
        <f t="shared" si="16"/>
        <v>0</v>
      </c>
      <c r="X13" s="129">
        <f t="shared" si="17"/>
        <v>328142.8301982882</v>
      </c>
      <c r="Y13" s="129">
        <f t="shared" si="18"/>
        <v>207849.68874424772</v>
      </c>
      <c r="Z13" s="129">
        <f t="shared" si="19"/>
        <v>307848.67529674846</v>
      </c>
      <c r="AA13" s="129">
        <f t="shared" si="20"/>
        <v>5244</v>
      </c>
      <c r="AB13" s="129">
        <f t="shared" si="21"/>
        <v>1392561.0644056378</v>
      </c>
      <c r="AC13" s="129">
        <f t="shared" si="22"/>
        <v>852780.08528864756</v>
      </c>
      <c r="AD13" s="108">
        <f t="shared" si="23"/>
        <v>9012.001127767875</v>
      </c>
      <c r="AE13" s="128">
        <f t="shared" si="24"/>
        <v>946100</v>
      </c>
      <c r="AF13" s="128">
        <f t="shared" si="25"/>
        <v>943292.18006063462</v>
      </c>
      <c r="AG13" s="139"/>
      <c r="AH13" s="108"/>
      <c r="AI13" s="108"/>
      <c r="AJ13" s="108"/>
    </row>
    <row r="14" spans="1:36" x14ac:dyDescent="0.25">
      <c r="A14" s="138">
        <v>13000</v>
      </c>
      <c r="B14" s="137">
        <f t="shared" si="0"/>
        <v>1.1226190476190476</v>
      </c>
      <c r="C14" s="135">
        <f t="shared" si="1"/>
        <v>1.7410714285714286</v>
      </c>
      <c r="D14" s="135">
        <f t="shared" si="2"/>
        <v>0.9</v>
      </c>
      <c r="E14" s="135">
        <f t="shared" si="3"/>
        <v>7.3320000000000007</v>
      </c>
      <c r="F14" s="136">
        <f t="shared" si="4"/>
        <v>1.26</v>
      </c>
      <c r="G14" s="135">
        <f t="shared" si="5"/>
        <v>797059.52380952379</v>
      </c>
      <c r="H14" s="134">
        <f t="shared" si="6"/>
        <v>0</v>
      </c>
      <c r="I14" s="132">
        <f t="shared" si="7"/>
        <v>516480.8303571429</v>
      </c>
      <c r="J14" s="132">
        <f t="shared" si="8"/>
        <v>64580.58</v>
      </c>
      <c r="K14" s="132">
        <f t="shared" si="9"/>
        <v>309384.00480000005</v>
      </c>
      <c r="L14" s="133">
        <f t="shared" si="10"/>
        <v>33048.560497981518</v>
      </c>
      <c r="M14" s="132">
        <f t="shared" si="11"/>
        <v>129106.25</v>
      </c>
      <c r="N14" s="132">
        <f t="shared" si="12"/>
        <v>561959.44999999995</v>
      </c>
      <c r="O14" s="131">
        <f t="shared" si="13"/>
        <v>2411619.199464648</v>
      </c>
      <c r="P14" s="130">
        <f t="shared" si="14"/>
        <v>9092.9038766571321</v>
      </c>
      <c r="Q14" s="130">
        <f t="shared" si="14"/>
        <v>670.09734509139753</v>
      </c>
      <c r="R14" s="130">
        <f t="shared" si="14"/>
        <v>660.04691234012694</v>
      </c>
      <c r="S14" s="130">
        <f t="shared" si="14"/>
        <v>455.7092472113531</v>
      </c>
      <c r="T14" s="130">
        <f t="shared" si="14"/>
        <v>1874.2426186999971</v>
      </c>
      <c r="U14" s="130">
        <f t="shared" si="14"/>
        <v>247</v>
      </c>
      <c r="V14" s="129">
        <f t="shared" si="15"/>
        <v>588765.5260135493</v>
      </c>
      <c r="W14" s="129">
        <f t="shared" si="16"/>
        <v>0</v>
      </c>
      <c r="X14" s="129">
        <f t="shared" si="17"/>
        <v>355488.06604814559</v>
      </c>
      <c r="Y14" s="129">
        <f t="shared" si="18"/>
        <v>225170.49613960169</v>
      </c>
      <c r="Z14" s="129">
        <f t="shared" si="19"/>
        <v>333502.73157147749</v>
      </c>
      <c r="AA14" s="129">
        <f t="shared" si="20"/>
        <v>5681</v>
      </c>
      <c r="AB14" s="129">
        <f t="shared" si="21"/>
        <v>1508607.8197727739</v>
      </c>
      <c r="AC14" s="129">
        <f t="shared" si="22"/>
        <v>903011.37969187414</v>
      </c>
      <c r="AD14" s="108">
        <f t="shared" si="23"/>
        <v>9763.0012217485291</v>
      </c>
      <c r="AE14" s="128">
        <f t="shared" si="24"/>
        <v>946100</v>
      </c>
      <c r="AF14" s="128">
        <f t="shared" si="25"/>
        <v>943292.18006063462</v>
      </c>
      <c r="AH14" s="108"/>
      <c r="AI14" s="108"/>
      <c r="AJ14" s="108"/>
    </row>
    <row r="15" spans="1:36" x14ac:dyDescent="0.25">
      <c r="A15" s="138">
        <v>14000</v>
      </c>
      <c r="B15" s="137">
        <f t="shared" si="0"/>
        <v>1.1821428571428572</v>
      </c>
      <c r="C15" s="135">
        <f t="shared" si="1"/>
        <v>1.875</v>
      </c>
      <c r="D15" s="135">
        <f t="shared" si="2"/>
        <v>0.94000000000000006</v>
      </c>
      <c r="E15" s="135">
        <f t="shared" si="3"/>
        <v>7.8960000000000008</v>
      </c>
      <c r="F15" s="136">
        <f t="shared" si="4"/>
        <v>1.4300000000000004</v>
      </c>
      <c r="G15" s="135">
        <f t="shared" si="5"/>
        <v>839321.42857142864</v>
      </c>
      <c r="H15" s="134">
        <f t="shared" si="6"/>
        <v>0</v>
      </c>
      <c r="I15" s="132">
        <f t="shared" si="7"/>
        <v>556210.125</v>
      </c>
      <c r="J15" s="132">
        <f t="shared" si="8"/>
        <v>67450.828000000009</v>
      </c>
      <c r="K15" s="132">
        <f t="shared" si="9"/>
        <v>333182.77440000005</v>
      </c>
      <c r="L15" s="133">
        <f t="shared" si="10"/>
        <v>37507.493263582204</v>
      </c>
      <c r="M15" s="132">
        <f t="shared" si="11"/>
        <v>139037.5</v>
      </c>
      <c r="N15" s="132">
        <f t="shared" si="12"/>
        <v>605187.1</v>
      </c>
      <c r="O15" s="131">
        <f t="shared" si="13"/>
        <v>2577897.2492350107</v>
      </c>
      <c r="P15" s="130">
        <f t="shared" si="14"/>
        <v>9792.3580210153723</v>
      </c>
      <c r="Q15" s="130">
        <f t="shared" si="14"/>
        <v>721.64329471381279</v>
      </c>
      <c r="R15" s="130">
        <f t="shared" si="14"/>
        <v>710.81975175090588</v>
      </c>
      <c r="S15" s="130">
        <f t="shared" si="14"/>
        <v>490.76380468914948</v>
      </c>
      <c r="T15" s="130">
        <f t="shared" si="14"/>
        <v>2018.4151278307661</v>
      </c>
      <c r="U15" s="130">
        <f t="shared" si="14"/>
        <v>266</v>
      </c>
      <c r="V15" s="129">
        <f t="shared" si="15"/>
        <v>634055.1818607453</v>
      </c>
      <c r="W15" s="129">
        <f t="shared" si="16"/>
        <v>0</v>
      </c>
      <c r="X15" s="129">
        <f t="shared" si="17"/>
        <v>382833.30189800292</v>
      </c>
      <c r="Y15" s="129">
        <f t="shared" si="18"/>
        <v>242491.30353495566</v>
      </c>
      <c r="Z15" s="129">
        <f t="shared" si="19"/>
        <v>359156.78784620651</v>
      </c>
      <c r="AA15" s="129">
        <f t="shared" si="20"/>
        <v>6118</v>
      </c>
      <c r="AB15" s="129">
        <f t="shared" si="21"/>
        <v>1624654.5751399104</v>
      </c>
      <c r="AC15" s="129">
        <f t="shared" si="22"/>
        <v>953242.67409510026</v>
      </c>
      <c r="AD15" s="108">
        <f t="shared" si="23"/>
        <v>10514.001315729185</v>
      </c>
      <c r="AE15" s="128">
        <f t="shared" si="24"/>
        <v>946100</v>
      </c>
      <c r="AF15" s="128">
        <f t="shared" si="25"/>
        <v>943292.18006063462</v>
      </c>
      <c r="AH15" s="108"/>
      <c r="AI15" s="108"/>
      <c r="AJ15" s="108"/>
    </row>
    <row r="16" spans="1:36" x14ac:dyDescent="0.25">
      <c r="A16" s="138">
        <v>15000</v>
      </c>
      <c r="B16" s="137">
        <f t="shared" si="0"/>
        <v>1.2416666666666667</v>
      </c>
      <c r="C16" s="135">
        <f t="shared" si="1"/>
        <v>2.0089285714285716</v>
      </c>
      <c r="D16" s="135">
        <f t="shared" si="2"/>
        <v>0.98000000000000009</v>
      </c>
      <c r="E16" s="135">
        <f t="shared" si="3"/>
        <v>8.4600000000000009</v>
      </c>
      <c r="F16" s="136">
        <f t="shared" si="4"/>
        <v>1.6000000000000003</v>
      </c>
      <c r="G16" s="135">
        <f t="shared" si="5"/>
        <v>881583.33333333337</v>
      </c>
      <c r="H16" s="134">
        <f t="shared" si="6"/>
        <v>0</v>
      </c>
      <c r="I16" s="132">
        <f t="shared" si="7"/>
        <v>595939.41964285728</v>
      </c>
      <c r="J16" s="132">
        <f t="shared" si="8"/>
        <v>70321.076000000001</v>
      </c>
      <c r="K16" s="132">
        <f t="shared" si="9"/>
        <v>356981.54400000005</v>
      </c>
      <c r="L16" s="133">
        <f t="shared" si="10"/>
        <v>41966.426029182883</v>
      </c>
      <c r="M16" s="132">
        <f t="shared" si="11"/>
        <v>148968.75</v>
      </c>
      <c r="N16" s="132">
        <f t="shared" si="12"/>
        <v>648414.75</v>
      </c>
      <c r="O16" s="131">
        <f t="shared" si="13"/>
        <v>2744175.2990053734</v>
      </c>
      <c r="P16" s="130">
        <f t="shared" ref="P16:U25" si="26">+$A16*P$4</f>
        <v>10491.812165373614</v>
      </c>
      <c r="Q16" s="130">
        <f t="shared" si="26"/>
        <v>773.18924433622794</v>
      </c>
      <c r="R16" s="130">
        <f t="shared" si="26"/>
        <v>761.59259116168494</v>
      </c>
      <c r="S16" s="130">
        <f t="shared" si="26"/>
        <v>525.81836216694592</v>
      </c>
      <c r="T16" s="130">
        <f t="shared" si="26"/>
        <v>2162.5876369615353</v>
      </c>
      <c r="U16" s="130">
        <f t="shared" si="26"/>
        <v>285</v>
      </c>
      <c r="V16" s="129">
        <f t="shared" si="15"/>
        <v>679344.83770794154</v>
      </c>
      <c r="W16" s="129">
        <f t="shared" si="16"/>
        <v>0</v>
      </c>
      <c r="X16" s="129">
        <f t="shared" si="17"/>
        <v>410178.5377478603</v>
      </c>
      <c r="Y16" s="129">
        <f t="shared" si="18"/>
        <v>259812.11093030966</v>
      </c>
      <c r="Z16" s="129">
        <f t="shared" si="19"/>
        <v>384810.8441209356</v>
      </c>
      <c r="AA16" s="129">
        <f t="shared" si="20"/>
        <v>6555</v>
      </c>
      <c r="AB16" s="129">
        <f t="shared" si="21"/>
        <v>1740701.330507047</v>
      </c>
      <c r="AC16" s="129">
        <f t="shared" si="22"/>
        <v>1003473.9684983264</v>
      </c>
      <c r="AD16" s="108">
        <f t="shared" si="23"/>
        <v>11265.001409709843</v>
      </c>
      <c r="AE16" s="128">
        <f t="shared" si="24"/>
        <v>946100</v>
      </c>
      <c r="AF16" s="128">
        <f t="shared" si="25"/>
        <v>943292.18006063462</v>
      </c>
      <c r="AH16" s="108"/>
      <c r="AI16" s="108"/>
      <c r="AJ16" s="108"/>
    </row>
    <row r="17" spans="1:36" x14ac:dyDescent="0.25">
      <c r="A17" s="138">
        <v>16000</v>
      </c>
      <c r="B17" s="137">
        <f t="shared" si="0"/>
        <v>1.3011904761904762</v>
      </c>
      <c r="C17" s="135">
        <f t="shared" si="1"/>
        <v>2.1428571428571428</v>
      </c>
      <c r="D17" s="135">
        <f t="shared" si="2"/>
        <v>1.02</v>
      </c>
      <c r="E17" s="135">
        <f t="shared" si="3"/>
        <v>9.0240000000000009</v>
      </c>
      <c r="F17" s="136">
        <f t="shared" si="4"/>
        <v>1.7700000000000002</v>
      </c>
      <c r="G17" s="135">
        <f t="shared" si="5"/>
        <v>923845.23809523811</v>
      </c>
      <c r="H17" s="134">
        <f t="shared" si="6"/>
        <v>0</v>
      </c>
      <c r="I17" s="132">
        <f t="shared" si="7"/>
        <v>635668.71428571432</v>
      </c>
      <c r="J17" s="132">
        <f t="shared" si="8"/>
        <v>73191.323999999993</v>
      </c>
      <c r="K17" s="132">
        <f t="shared" si="9"/>
        <v>380780.31360000005</v>
      </c>
      <c r="L17" s="133">
        <f t="shared" si="10"/>
        <v>46425.358794783562</v>
      </c>
      <c r="M17" s="132">
        <f t="shared" si="11"/>
        <v>158900</v>
      </c>
      <c r="N17" s="132">
        <f t="shared" si="12"/>
        <v>691642.39999999991</v>
      </c>
      <c r="O17" s="131">
        <f t="shared" si="13"/>
        <v>2910453.3487757356</v>
      </c>
      <c r="P17" s="130">
        <f t="shared" si="26"/>
        <v>11191.266309731855</v>
      </c>
      <c r="Q17" s="130">
        <f t="shared" si="26"/>
        <v>824.73519395864309</v>
      </c>
      <c r="R17" s="130">
        <f t="shared" si="26"/>
        <v>812.36543057246388</v>
      </c>
      <c r="S17" s="130">
        <f t="shared" si="26"/>
        <v>560.8729196447423</v>
      </c>
      <c r="T17" s="130">
        <f t="shared" si="26"/>
        <v>2306.7601460923042</v>
      </c>
      <c r="U17" s="130">
        <f t="shared" si="26"/>
        <v>304</v>
      </c>
      <c r="V17" s="129">
        <f t="shared" si="15"/>
        <v>724634.49355513754</v>
      </c>
      <c r="W17" s="129">
        <f t="shared" si="16"/>
        <v>0</v>
      </c>
      <c r="X17" s="129">
        <f t="shared" si="17"/>
        <v>437523.77359771763</v>
      </c>
      <c r="Y17" s="129">
        <f t="shared" si="18"/>
        <v>277132.9183256636</v>
      </c>
      <c r="Z17" s="129">
        <f t="shared" si="19"/>
        <v>410464.90039566462</v>
      </c>
      <c r="AA17" s="129">
        <f t="shared" si="20"/>
        <v>6992</v>
      </c>
      <c r="AB17" s="129">
        <f t="shared" si="21"/>
        <v>1856748.0858741833</v>
      </c>
      <c r="AC17" s="129">
        <f t="shared" si="22"/>
        <v>1053705.2629015523</v>
      </c>
      <c r="AD17" s="108">
        <f t="shared" si="23"/>
        <v>12016.001503690497</v>
      </c>
      <c r="AE17" s="128">
        <f t="shared" si="24"/>
        <v>1112200</v>
      </c>
      <c r="AF17" s="128">
        <f t="shared" si="25"/>
        <v>1106584.3601212692</v>
      </c>
      <c r="AH17" s="108"/>
      <c r="AI17" s="108"/>
      <c r="AJ17" s="108"/>
    </row>
    <row r="18" spans="1:36" x14ac:dyDescent="0.25">
      <c r="A18" s="138">
        <v>17000</v>
      </c>
      <c r="B18" s="137">
        <f t="shared" si="0"/>
        <v>1.3607142857142858</v>
      </c>
      <c r="C18" s="135">
        <f t="shared" si="1"/>
        <v>2.2767857142857144</v>
      </c>
      <c r="D18" s="135">
        <f t="shared" si="2"/>
        <v>1.06</v>
      </c>
      <c r="E18" s="135">
        <f t="shared" si="3"/>
        <v>9.588000000000001</v>
      </c>
      <c r="F18" s="136">
        <f t="shared" si="4"/>
        <v>1.9400000000000002</v>
      </c>
      <c r="G18" s="135">
        <f t="shared" si="5"/>
        <v>966107.14285714284</v>
      </c>
      <c r="H18" s="134">
        <f t="shared" si="6"/>
        <v>0</v>
      </c>
      <c r="I18" s="132">
        <f t="shared" si="7"/>
        <v>675398.00892857148</v>
      </c>
      <c r="J18" s="132">
        <f t="shared" si="8"/>
        <v>76061.572</v>
      </c>
      <c r="K18" s="132">
        <f t="shared" si="9"/>
        <v>404579.08320000005</v>
      </c>
      <c r="L18" s="133">
        <f t="shared" si="10"/>
        <v>50884.291560384241</v>
      </c>
      <c r="M18" s="132">
        <f t="shared" si="11"/>
        <v>168831.25</v>
      </c>
      <c r="N18" s="132">
        <f t="shared" si="12"/>
        <v>734870.04999999993</v>
      </c>
      <c r="O18" s="131">
        <f t="shared" si="13"/>
        <v>3076731.3985460987</v>
      </c>
      <c r="P18" s="130">
        <f t="shared" si="26"/>
        <v>11890.720454090097</v>
      </c>
      <c r="Q18" s="130">
        <f t="shared" si="26"/>
        <v>876.28114358105836</v>
      </c>
      <c r="R18" s="130">
        <f t="shared" si="26"/>
        <v>863.13826998324294</v>
      </c>
      <c r="S18" s="130">
        <f t="shared" si="26"/>
        <v>595.92747712253868</v>
      </c>
      <c r="T18" s="130">
        <f t="shared" si="26"/>
        <v>2450.9326552230732</v>
      </c>
      <c r="U18" s="130">
        <f t="shared" si="26"/>
        <v>323</v>
      </c>
      <c r="V18" s="129">
        <f t="shared" si="15"/>
        <v>769924.14940233377</v>
      </c>
      <c r="W18" s="129">
        <f t="shared" si="16"/>
        <v>0</v>
      </c>
      <c r="X18" s="129">
        <f t="shared" si="17"/>
        <v>464869.00944757502</v>
      </c>
      <c r="Y18" s="129">
        <f t="shared" si="18"/>
        <v>294453.72572101757</v>
      </c>
      <c r="Z18" s="129">
        <f t="shared" si="19"/>
        <v>436118.95667039364</v>
      </c>
      <c r="AA18" s="129">
        <f t="shared" si="20"/>
        <v>7429</v>
      </c>
      <c r="AB18" s="129">
        <f t="shared" si="21"/>
        <v>1972794.8412413201</v>
      </c>
      <c r="AC18" s="129">
        <f t="shared" si="22"/>
        <v>1103936.5573047786</v>
      </c>
      <c r="AD18" s="108">
        <f t="shared" si="23"/>
        <v>12767.001597671155</v>
      </c>
      <c r="AE18" s="128">
        <f t="shared" si="24"/>
        <v>1112200</v>
      </c>
      <c r="AF18" s="128">
        <f t="shared" si="25"/>
        <v>1106584.3601212692</v>
      </c>
      <c r="AH18" s="108"/>
      <c r="AI18" s="108"/>
      <c r="AJ18" s="108"/>
    </row>
    <row r="19" spans="1:36" x14ac:dyDescent="0.25">
      <c r="A19" s="138">
        <v>18000</v>
      </c>
      <c r="B19" s="137">
        <f t="shared" si="0"/>
        <v>1.4202380952380953</v>
      </c>
      <c r="C19" s="135">
        <f t="shared" si="1"/>
        <v>2.4107142857142856</v>
      </c>
      <c r="D19" s="135">
        <f t="shared" si="2"/>
        <v>1.1000000000000001</v>
      </c>
      <c r="E19" s="135">
        <f t="shared" si="3"/>
        <v>10.152000000000001</v>
      </c>
      <c r="F19" s="136">
        <f t="shared" si="4"/>
        <v>2.1100000000000003</v>
      </c>
      <c r="G19" s="135">
        <f t="shared" si="5"/>
        <v>1008369.0476190477</v>
      </c>
      <c r="H19" s="134">
        <f t="shared" si="6"/>
        <v>0</v>
      </c>
      <c r="I19" s="132">
        <f t="shared" si="7"/>
        <v>715127.30357142864</v>
      </c>
      <c r="J19" s="132">
        <f t="shared" si="8"/>
        <v>78931.820000000007</v>
      </c>
      <c r="K19" s="132">
        <f t="shared" si="9"/>
        <v>428377.85280000005</v>
      </c>
      <c r="L19" s="133">
        <f t="shared" si="10"/>
        <v>55343.224325984927</v>
      </c>
      <c r="M19" s="132">
        <f t="shared" si="11"/>
        <v>178762.5</v>
      </c>
      <c r="N19" s="132">
        <f t="shared" si="12"/>
        <v>778097.7</v>
      </c>
      <c r="O19" s="131">
        <f t="shared" si="13"/>
        <v>3243009.4483164614</v>
      </c>
      <c r="P19" s="130">
        <f t="shared" si="26"/>
        <v>12590.174598448337</v>
      </c>
      <c r="Q19" s="130">
        <f t="shared" si="26"/>
        <v>927.82709320347351</v>
      </c>
      <c r="R19" s="130">
        <f t="shared" si="26"/>
        <v>913.91110939402188</v>
      </c>
      <c r="S19" s="130">
        <f t="shared" si="26"/>
        <v>630.98203460033506</v>
      </c>
      <c r="T19" s="130">
        <f t="shared" si="26"/>
        <v>2595.1051643538422</v>
      </c>
      <c r="U19" s="130">
        <f t="shared" si="26"/>
        <v>342</v>
      </c>
      <c r="V19" s="129">
        <f t="shared" si="15"/>
        <v>815213.80524952977</v>
      </c>
      <c r="W19" s="129">
        <f t="shared" si="16"/>
        <v>0</v>
      </c>
      <c r="X19" s="129">
        <f t="shared" si="17"/>
        <v>492214.24529743235</v>
      </c>
      <c r="Y19" s="129">
        <f t="shared" si="18"/>
        <v>311774.53311637155</v>
      </c>
      <c r="Z19" s="129">
        <f t="shared" si="19"/>
        <v>461773.01294512267</v>
      </c>
      <c r="AA19" s="129">
        <f t="shared" si="20"/>
        <v>7866</v>
      </c>
      <c r="AB19" s="129">
        <f t="shared" si="21"/>
        <v>2088841.5966084562</v>
      </c>
      <c r="AC19" s="129">
        <f t="shared" si="22"/>
        <v>1154167.8517080052</v>
      </c>
      <c r="AD19" s="108">
        <f t="shared" si="23"/>
        <v>13518.001691651811</v>
      </c>
      <c r="AE19" s="128">
        <f t="shared" si="24"/>
        <v>1112200</v>
      </c>
      <c r="AF19" s="128">
        <f t="shared" si="25"/>
        <v>1106584.3601212692</v>
      </c>
      <c r="AH19" s="108"/>
      <c r="AI19" s="108"/>
      <c r="AJ19" s="108"/>
    </row>
    <row r="20" spans="1:36" x14ac:dyDescent="0.25">
      <c r="A20" s="138">
        <v>19000</v>
      </c>
      <c r="B20" s="137">
        <f t="shared" si="0"/>
        <v>1.4797619047619048</v>
      </c>
      <c r="C20" s="135">
        <f t="shared" si="1"/>
        <v>2.5446428571428572</v>
      </c>
      <c r="D20" s="135">
        <f t="shared" si="2"/>
        <v>1.1400000000000001</v>
      </c>
      <c r="E20" s="135">
        <f t="shared" si="3"/>
        <v>10.716000000000001</v>
      </c>
      <c r="F20" s="136">
        <f t="shared" si="4"/>
        <v>2.2800000000000002</v>
      </c>
      <c r="G20" s="135">
        <f t="shared" si="5"/>
        <v>1050630.9523809524</v>
      </c>
      <c r="H20" s="134">
        <f t="shared" si="6"/>
        <v>0</v>
      </c>
      <c r="I20" s="132">
        <f t="shared" si="7"/>
        <v>754856.5982142858</v>
      </c>
      <c r="J20" s="132">
        <f t="shared" si="8"/>
        <v>81802.067999999999</v>
      </c>
      <c r="K20" s="132">
        <f t="shared" si="9"/>
        <v>452176.62240000005</v>
      </c>
      <c r="L20" s="133">
        <f t="shared" si="10"/>
        <v>59802.157091585606</v>
      </c>
      <c r="M20" s="132">
        <f t="shared" si="11"/>
        <v>188693.75</v>
      </c>
      <c r="N20" s="132">
        <f t="shared" si="12"/>
        <v>821325.35</v>
      </c>
      <c r="O20" s="131">
        <f t="shared" si="13"/>
        <v>3409287.4980868241</v>
      </c>
      <c r="P20" s="130">
        <f t="shared" si="26"/>
        <v>13289.628742806577</v>
      </c>
      <c r="Q20" s="130">
        <f t="shared" si="26"/>
        <v>979.37304282588877</v>
      </c>
      <c r="R20" s="130">
        <f t="shared" si="26"/>
        <v>964.68394880480093</v>
      </c>
      <c r="S20" s="130">
        <f t="shared" si="26"/>
        <v>666.03659207813143</v>
      </c>
      <c r="T20" s="130">
        <f t="shared" si="26"/>
        <v>2739.2776734846111</v>
      </c>
      <c r="U20" s="130">
        <f t="shared" si="26"/>
        <v>361</v>
      </c>
      <c r="V20" s="129">
        <f t="shared" si="15"/>
        <v>860503.46109672589</v>
      </c>
      <c r="W20" s="129">
        <f t="shared" si="16"/>
        <v>0</v>
      </c>
      <c r="X20" s="129">
        <f t="shared" si="17"/>
        <v>519559.48114728974</v>
      </c>
      <c r="Y20" s="129">
        <f t="shared" si="18"/>
        <v>329095.34051172552</v>
      </c>
      <c r="Z20" s="129">
        <f t="shared" si="19"/>
        <v>487427.06921985169</v>
      </c>
      <c r="AA20" s="129">
        <f t="shared" si="20"/>
        <v>8303</v>
      </c>
      <c r="AB20" s="129">
        <f t="shared" si="21"/>
        <v>2204888.3519755928</v>
      </c>
      <c r="AC20" s="129">
        <f t="shared" si="22"/>
        <v>1204399.1461112313</v>
      </c>
      <c r="AD20" s="108">
        <f t="shared" si="23"/>
        <v>14269.001785632467</v>
      </c>
      <c r="AE20" s="128">
        <f t="shared" si="24"/>
        <v>1278300</v>
      </c>
      <c r="AF20" s="128">
        <f t="shared" si="25"/>
        <v>1269876.5401819039</v>
      </c>
      <c r="AH20" s="108"/>
    </row>
    <row r="21" spans="1:36" x14ac:dyDescent="0.25">
      <c r="A21" s="138">
        <v>20000</v>
      </c>
      <c r="B21" s="137">
        <f t="shared" si="0"/>
        <v>1.5392857142857144</v>
      </c>
      <c r="C21" s="135">
        <f t="shared" si="1"/>
        <v>2.6785714285714284</v>
      </c>
      <c r="D21" s="135">
        <f t="shared" si="2"/>
        <v>1.1800000000000002</v>
      </c>
      <c r="E21" s="135">
        <f t="shared" si="3"/>
        <v>11.280000000000001</v>
      </c>
      <c r="F21" s="136">
        <f t="shared" si="4"/>
        <v>2.4500000000000002</v>
      </c>
      <c r="G21" s="135">
        <f t="shared" si="5"/>
        <v>1092892.8571428573</v>
      </c>
      <c r="H21" s="134">
        <f t="shared" si="6"/>
        <v>0</v>
      </c>
      <c r="I21" s="132">
        <f t="shared" si="7"/>
        <v>794585.89285714284</v>
      </c>
      <c r="J21" s="132">
        <f t="shared" si="8"/>
        <v>84672.316000000006</v>
      </c>
      <c r="K21" s="132">
        <f t="shared" si="9"/>
        <v>475975.39200000005</v>
      </c>
      <c r="L21" s="133">
        <f t="shared" si="10"/>
        <v>64261.089857186285</v>
      </c>
      <c r="M21" s="132">
        <f t="shared" si="11"/>
        <v>198625</v>
      </c>
      <c r="N21" s="132">
        <f t="shared" si="12"/>
        <v>864552.99999999988</v>
      </c>
      <c r="O21" s="131">
        <f t="shared" si="13"/>
        <v>3575565.5478571863</v>
      </c>
      <c r="P21" s="130">
        <f t="shared" si="26"/>
        <v>13989.082887164819</v>
      </c>
      <c r="Q21" s="130">
        <f t="shared" si="26"/>
        <v>1030.9189924483039</v>
      </c>
      <c r="R21" s="130">
        <f t="shared" si="26"/>
        <v>1015.4567882155799</v>
      </c>
      <c r="S21" s="130">
        <f t="shared" si="26"/>
        <v>701.09114955592781</v>
      </c>
      <c r="T21" s="130">
        <f t="shared" si="26"/>
        <v>2883.4501826153801</v>
      </c>
      <c r="U21" s="130">
        <f t="shared" si="26"/>
        <v>380</v>
      </c>
      <c r="V21" s="129">
        <f t="shared" si="15"/>
        <v>905793.11694392201</v>
      </c>
      <c r="W21" s="129">
        <f t="shared" si="16"/>
        <v>0</v>
      </c>
      <c r="X21" s="129">
        <f t="shared" si="17"/>
        <v>546904.71699714707</v>
      </c>
      <c r="Y21" s="129">
        <f t="shared" si="18"/>
        <v>346416.14790707949</v>
      </c>
      <c r="Z21" s="129">
        <f t="shared" si="19"/>
        <v>513081.12549458072</v>
      </c>
      <c r="AA21" s="129">
        <f t="shared" si="20"/>
        <v>8740</v>
      </c>
      <c r="AB21" s="129">
        <f t="shared" si="21"/>
        <v>2320935.1073427293</v>
      </c>
      <c r="AC21" s="129">
        <f t="shared" si="22"/>
        <v>1254630.4405144569</v>
      </c>
      <c r="AD21" s="108">
        <f t="shared" si="23"/>
        <v>15020.001879613123</v>
      </c>
      <c r="AE21" s="128">
        <f t="shared" si="24"/>
        <v>1278300</v>
      </c>
      <c r="AF21" s="128">
        <f t="shared" si="25"/>
        <v>1269876.5401819039</v>
      </c>
      <c r="AH21" s="108"/>
    </row>
    <row r="22" spans="1:36" x14ac:dyDescent="0.25">
      <c r="A22" s="138">
        <v>21000</v>
      </c>
      <c r="B22" s="137">
        <f t="shared" si="0"/>
        <v>1.5988095238095239</v>
      </c>
      <c r="C22" s="135">
        <f t="shared" si="1"/>
        <v>2.8125</v>
      </c>
      <c r="D22" s="135">
        <f t="shared" si="2"/>
        <v>1.2200000000000002</v>
      </c>
      <c r="E22" s="135">
        <f t="shared" si="3"/>
        <v>11.844000000000001</v>
      </c>
      <c r="F22" s="136">
        <f t="shared" si="4"/>
        <v>2.62</v>
      </c>
      <c r="G22" s="135">
        <f t="shared" si="5"/>
        <v>1135154.7619047619</v>
      </c>
      <c r="H22" s="134">
        <f t="shared" si="6"/>
        <v>0</v>
      </c>
      <c r="I22" s="132">
        <f t="shared" si="7"/>
        <v>834315.18750000012</v>
      </c>
      <c r="J22" s="132">
        <f t="shared" si="8"/>
        <v>87542.564000000013</v>
      </c>
      <c r="K22" s="132">
        <f t="shared" si="9"/>
        <v>499774.16160000005</v>
      </c>
      <c r="L22" s="133">
        <f t="shared" si="10"/>
        <v>68720.022622786972</v>
      </c>
      <c r="M22" s="132">
        <f t="shared" si="11"/>
        <v>208556.25</v>
      </c>
      <c r="N22" s="132">
        <f t="shared" si="12"/>
        <v>907780.64999999991</v>
      </c>
      <c r="O22" s="131">
        <f t="shared" si="13"/>
        <v>3741843.597627549</v>
      </c>
      <c r="P22" s="130">
        <f t="shared" si="26"/>
        <v>14688.537031523059</v>
      </c>
      <c r="Q22" s="130">
        <f t="shared" si="26"/>
        <v>1082.4649420707192</v>
      </c>
      <c r="R22" s="130">
        <f t="shared" si="26"/>
        <v>1066.2296276263589</v>
      </c>
      <c r="S22" s="130">
        <f t="shared" si="26"/>
        <v>736.14570703372419</v>
      </c>
      <c r="T22" s="130">
        <f t="shared" si="26"/>
        <v>3027.622691746149</v>
      </c>
      <c r="U22" s="130">
        <f t="shared" si="26"/>
        <v>399</v>
      </c>
      <c r="V22" s="129">
        <f t="shared" si="15"/>
        <v>951082.77279111813</v>
      </c>
      <c r="W22" s="129">
        <f t="shared" si="16"/>
        <v>0</v>
      </c>
      <c r="X22" s="129">
        <f t="shared" si="17"/>
        <v>574249.9528470044</v>
      </c>
      <c r="Y22" s="129">
        <f t="shared" si="18"/>
        <v>363736.95530243346</v>
      </c>
      <c r="Z22" s="129">
        <f t="shared" si="19"/>
        <v>538735.1817693098</v>
      </c>
      <c r="AA22" s="129">
        <f t="shared" si="20"/>
        <v>9177</v>
      </c>
      <c r="AB22" s="129">
        <f t="shared" si="21"/>
        <v>2436981.8627098659</v>
      </c>
      <c r="AC22" s="129">
        <f t="shared" si="22"/>
        <v>1304861.7349176831</v>
      </c>
      <c r="AD22" s="108">
        <f t="shared" si="23"/>
        <v>15771.001973593779</v>
      </c>
      <c r="AE22" s="128">
        <f t="shared" si="24"/>
        <v>1278300</v>
      </c>
      <c r="AF22" s="128">
        <f t="shared" si="25"/>
        <v>1269876.5401819039</v>
      </c>
      <c r="AH22" s="108"/>
    </row>
    <row r="23" spans="1:36" x14ac:dyDescent="0.25">
      <c r="A23" s="138">
        <v>22000</v>
      </c>
      <c r="B23" s="137">
        <f t="shared" si="0"/>
        <v>1.6583333333333334</v>
      </c>
      <c r="C23" s="135">
        <f t="shared" si="1"/>
        <v>2.9464285714285716</v>
      </c>
      <c r="D23" s="135">
        <f t="shared" si="2"/>
        <v>1.2600000000000002</v>
      </c>
      <c r="E23" s="135">
        <f t="shared" si="3"/>
        <v>12.408000000000001</v>
      </c>
      <c r="F23" s="136">
        <f t="shared" si="4"/>
        <v>2.79</v>
      </c>
      <c r="G23" s="135">
        <f t="shared" si="5"/>
        <v>1177416.6666666667</v>
      </c>
      <c r="H23" s="134">
        <f t="shared" si="6"/>
        <v>0</v>
      </c>
      <c r="I23" s="132">
        <f t="shared" si="7"/>
        <v>874044.48214285728</v>
      </c>
      <c r="J23" s="132">
        <f t="shared" si="8"/>
        <v>90412.81200000002</v>
      </c>
      <c r="K23" s="132">
        <f t="shared" si="9"/>
        <v>523572.93120000005</v>
      </c>
      <c r="L23" s="133">
        <f t="shared" si="10"/>
        <v>73178.955388387651</v>
      </c>
      <c r="M23" s="132">
        <f t="shared" si="11"/>
        <v>218487.5</v>
      </c>
      <c r="N23" s="132">
        <f t="shared" si="12"/>
        <v>951008.29999999993</v>
      </c>
      <c r="O23" s="131">
        <f t="shared" si="13"/>
        <v>3908121.6473979116</v>
      </c>
      <c r="P23" s="130">
        <f t="shared" si="26"/>
        <v>15387.991175881301</v>
      </c>
      <c r="Q23" s="130">
        <f t="shared" si="26"/>
        <v>1134.0108916931342</v>
      </c>
      <c r="R23" s="130">
        <f t="shared" si="26"/>
        <v>1117.0024670371379</v>
      </c>
      <c r="S23" s="130">
        <f t="shared" si="26"/>
        <v>771.20026451152069</v>
      </c>
      <c r="T23" s="130">
        <f t="shared" si="26"/>
        <v>3171.7952008769184</v>
      </c>
      <c r="U23" s="130">
        <f t="shared" si="26"/>
        <v>418</v>
      </c>
      <c r="V23" s="129">
        <f t="shared" si="15"/>
        <v>996372.42863831425</v>
      </c>
      <c r="W23" s="129">
        <f t="shared" si="16"/>
        <v>0</v>
      </c>
      <c r="X23" s="129">
        <f t="shared" si="17"/>
        <v>601595.18869686173</v>
      </c>
      <c r="Y23" s="129">
        <f t="shared" si="18"/>
        <v>381057.76269778749</v>
      </c>
      <c r="Z23" s="129">
        <f t="shared" si="19"/>
        <v>564389.23804403888</v>
      </c>
      <c r="AA23" s="129">
        <f t="shared" si="20"/>
        <v>9614</v>
      </c>
      <c r="AB23" s="129">
        <f t="shared" si="21"/>
        <v>2553028.6180770025</v>
      </c>
      <c r="AC23" s="129">
        <f t="shared" si="22"/>
        <v>1355093.0293209092</v>
      </c>
      <c r="AD23" s="108">
        <f t="shared" si="23"/>
        <v>16522.002067574434</v>
      </c>
      <c r="AE23" s="128">
        <f t="shared" si="24"/>
        <v>1444400</v>
      </c>
      <c r="AF23" s="128">
        <f t="shared" si="25"/>
        <v>1433168.7202425385</v>
      </c>
      <c r="AH23" s="108"/>
    </row>
    <row r="24" spans="1:36" x14ac:dyDescent="0.25">
      <c r="A24" s="138">
        <v>23000</v>
      </c>
      <c r="B24" s="137">
        <f t="shared" si="0"/>
        <v>1.717857142857143</v>
      </c>
      <c r="C24" s="135">
        <f t="shared" si="1"/>
        <v>3.0803571428571428</v>
      </c>
      <c r="D24" s="135">
        <f t="shared" si="2"/>
        <v>1.3</v>
      </c>
      <c r="E24" s="135">
        <f t="shared" si="3"/>
        <v>12.972000000000001</v>
      </c>
      <c r="F24" s="136">
        <f t="shared" si="4"/>
        <v>2.96</v>
      </c>
      <c r="G24" s="135">
        <f t="shared" si="5"/>
        <v>1219678.5714285716</v>
      </c>
      <c r="H24" s="134">
        <f t="shared" si="6"/>
        <v>0</v>
      </c>
      <c r="I24" s="132">
        <f t="shared" si="7"/>
        <v>913773.77678571432</v>
      </c>
      <c r="J24" s="132">
        <f t="shared" si="8"/>
        <v>93283.06</v>
      </c>
      <c r="K24" s="132">
        <f t="shared" si="9"/>
        <v>547371.70080000011</v>
      </c>
      <c r="L24" s="133">
        <f t="shared" si="10"/>
        <v>77637.888153988315</v>
      </c>
      <c r="M24" s="132">
        <f t="shared" si="11"/>
        <v>228418.75</v>
      </c>
      <c r="N24" s="132">
        <f t="shared" si="12"/>
        <v>994235.95</v>
      </c>
      <c r="O24" s="131">
        <f t="shared" si="13"/>
        <v>4074399.6971682748</v>
      </c>
      <c r="P24" s="130">
        <f t="shared" si="26"/>
        <v>16087.445320239542</v>
      </c>
      <c r="Q24" s="130">
        <f t="shared" si="26"/>
        <v>1185.5568413155495</v>
      </c>
      <c r="R24" s="130">
        <f t="shared" si="26"/>
        <v>1167.7753064479168</v>
      </c>
      <c r="S24" s="130">
        <f t="shared" si="26"/>
        <v>806.25482198931707</v>
      </c>
      <c r="T24" s="130">
        <f t="shared" si="26"/>
        <v>3315.9677100076874</v>
      </c>
      <c r="U24" s="130">
        <f t="shared" si="26"/>
        <v>437</v>
      </c>
      <c r="V24" s="129">
        <f t="shared" si="15"/>
        <v>1041662.0844855104</v>
      </c>
      <c r="W24" s="129">
        <f t="shared" si="16"/>
        <v>0</v>
      </c>
      <c r="X24" s="129">
        <f t="shared" si="17"/>
        <v>628940.42454671906</v>
      </c>
      <c r="Y24" s="129">
        <f t="shared" si="18"/>
        <v>398378.57009314146</v>
      </c>
      <c r="Z24" s="129">
        <f t="shared" si="19"/>
        <v>590043.29431876785</v>
      </c>
      <c r="AA24" s="129">
        <f t="shared" si="20"/>
        <v>10051</v>
      </c>
      <c r="AB24" s="129">
        <f t="shared" si="21"/>
        <v>2669075.3734441386</v>
      </c>
      <c r="AC24" s="129">
        <f t="shared" si="22"/>
        <v>1405324.3237241362</v>
      </c>
      <c r="AD24" s="108">
        <f t="shared" si="23"/>
        <v>17273.00216155509</v>
      </c>
      <c r="AE24" s="128">
        <f t="shared" si="24"/>
        <v>1444400</v>
      </c>
      <c r="AF24" s="128">
        <f t="shared" si="25"/>
        <v>1433168.7202425385</v>
      </c>
      <c r="AH24" s="108"/>
    </row>
    <row r="25" spans="1:36" x14ac:dyDescent="0.25">
      <c r="A25" s="138">
        <v>24000</v>
      </c>
      <c r="B25" s="137">
        <f t="shared" si="0"/>
        <v>1.7773809523809525</v>
      </c>
      <c r="C25" s="135">
        <f t="shared" si="1"/>
        <v>3.2142857142857144</v>
      </c>
      <c r="D25" s="135">
        <f t="shared" si="2"/>
        <v>1.34</v>
      </c>
      <c r="E25" s="135">
        <f t="shared" si="3"/>
        <v>13.536000000000001</v>
      </c>
      <c r="F25" s="136">
        <f t="shared" si="4"/>
        <v>3.13</v>
      </c>
      <c r="G25" s="135">
        <f t="shared" si="5"/>
        <v>1261940.4761904762</v>
      </c>
      <c r="H25" s="134">
        <f t="shared" si="6"/>
        <v>0</v>
      </c>
      <c r="I25" s="132">
        <f t="shared" si="7"/>
        <v>953503.07142857159</v>
      </c>
      <c r="J25" s="132">
        <f t="shared" si="8"/>
        <v>96153.308000000005</v>
      </c>
      <c r="K25" s="132">
        <f t="shared" si="9"/>
        <v>571170.47040000011</v>
      </c>
      <c r="L25" s="133">
        <f t="shared" si="10"/>
        <v>82096.820919588994</v>
      </c>
      <c r="M25" s="132">
        <f t="shared" si="11"/>
        <v>238350</v>
      </c>
      <c r="N25" s="132">
        <f t="shared" si="12"/>
        <v>1037463.6</v>
      </c>
      <c r="O25" s="131">
        <f t="shared" si="13"/>
        <v>4240677.7469386365</v>
      </c>
      <c r="P25" s="130">
        <f t="shared" si="26"/>
        <v>16786.899464597784</v>
      </c>
      <c r="Q25" s="130">
        <f t="shared" si="26"/>
        <v>1237.1027909379648</v>
      </c>
      <c r="R25" s="130">
        <f t="shared" si="26"/>
        <v>1218.5481458586958</v>
      </c>
      <c r="S25" s="130">
        <f t="shared" si="26"/>
        <v>841.30937946711344</v>
      </c>
      <c r="T25" s="130">
        <f t="shared" si="26"/>
        <v>3460.1402191384564</v>
      </c>
      <c r="U25" s="130">
        <f t="shared" si="26"/>
        <v>456</v>
      </c>
      <c r="V25" s="129">
        <f t="shared" si="15"/>
        <v>1086951.7403327066</v>
      </c>
      <c r="W25" s="129">
        <f t="shared" si="16"/>
        <v>0</v>
      </c>
      <c r="X25" s="129">
        <f t="shared" si="17"/>
        <v>656285.66039657639</v>
      </c>
      <c r="Y25" s="129">
        <f t="shared" si="18"/>
        <v>415699.37748849543</v>
      </c>
      <c r="Z25" s="129">
        <f t="shared" si="19"/>
        <v>615697.35059349693</v>
      </c>
      <c r="AA25" s="129">
        <f t="shared" si="20"/>
        <v>10488</v>
      </c>
      <c r="AB25" s="129">
        <f t="shared" si="21"/>
        <v>2785122.1288112756</v>
      </c>
      <c r="AC25" s="129">
        <f t="shared" si="22"/>
        <v>1455555.6181273609</v>
      </c>
      <c r="AD25" s="108">
        <f t="shared" si="23"/>
        <v>18024.00225553575</v>
      </c>
      <c r="AE25" s="128">
        <f t="shared" si="24"/>
        <v>1444400</v>
      </c>
      <c r="AF25" s="128">
        <f t="shared" si="25"/>
        <v>1433168.7202425385</v>
      </c>
      <c r="AH25" s="108"/>
    </row>
    <row r="26" spans="1:36" x14ac:dyDescent="0.25">
      <c r="A26" s="138">
        <v>25000</v>
      </c>
      <c r="B26" s="137">
        <f t="shared" si="0"/>
        <v>1.836904761904762</v>
      </c>
      <c r="C26" s="135">
        <f t="shared" si="1"/>
        <v>3.3482142857142856</v>
      </c>
      <c r="D26" s="135">
        <f t="shared" si="2"/>
        <v>1.38</v>
      </c>
      <c r="E26" s="135">
        <f t="shared" si="3"/>
        <v>14.100000000000001</v>
      </c>
      <c r="F26" s="136">
        <f t="shared" si="4"/>
        <v>3.3</v>
      </c>
      <c r="G26" s="135">
        <f t="shared" si="5"/>
        <v>1304202.3809523811</v>
      </c>
      <c r="H26" s="134">
        <f t="shared" si="6"/>
        <v>0</v>
      </c>
      <c r="I26" s="132">
        <f t="shared" si="7"/>
        <v>993232.36607142864</v>
      </c>
      <c r="J26" s="132">
        <f t="shared" si="8"/>
        <v>99023.555999999982</v>
      </c>
      <c r="K26" s="132">
        <f t="shared" si="9"/>
        <v>594969.24000000011</v>
      </c>
      <c r="L26" s="133">
        <f t="shared" si="10"/>
        <v>86555.753685189673</v>
      </c>
      <c r="M26" s="132">
        <f t="shared" si="11"/>
        <v>248281.25</v>
      </c>
      <c r="N26" s="132">
        <f t="shared" si="12"/>
        <v>1080691.25</v>
      </c>
      <c r="O26" s="131">
        <f t="shared" si="13"/>
        <v>4406955.7967089992</v>
      </c>
      <c r="P26" s="130">
        <f t="shared" ref="P26:U35" si="27">+$A26*P$4</f>
        <v>17486.353608956022</v>
      </c>
      <c r="Q26" s="130">
        <f t="shared" si="27"/>
        <v>1288.64874056038</v>
      </c>
      <c r="R26" s="130">
        <f t="shared" si="27"/>
        <v>1269.3209852694749</v>
      </c>
      <c r="S26" s="130">
        <f t="shared" si="27"/>
        <v>876.36393694490982</v>
      </c>
      <c r="T26" s="130">
        <f t="shared" si="27"/>
        <v>3604.3127282692253</v>
      </c>
      <c r="U26" s="130">
        <f t="shared" si="27"/>
        <v>475</v>
      </c>
      <c r="V26" s="129">
        <f t="shared" si="15"/>
        <v>1132241.3961799024</v>
      </c>
      <c r="W26" s="129">
        <f t="shared" si="16"/>
        <v>0</v>
      </c>
      <c r="X26" s="129">
        <f t="shared" si="17"/>
        <v>683630.89624643384</v>
      </c>
      <c r="Y26" s="129">
        <f t="shared" si="18"/>
        <v>433020.1848838494</v>
      </c>
      <c r="Z26" s="129">
        <f t="shared" si="19"/>
        <v>641351.40686822589</v>
      </c>
      <c r="AA26" s="129">
        <f t="shared" si="20"/>
        <v>10925</v>
      </c>
      <c r="AB26" s="129">
        <f t="shared" si="21"/>
        <v>2901168.8841784112</v>
      </c>
      <c r="AC26" s="129">
        <f t="shared" si="22"/>
        <v>1505786.912530588</v>
      </c>
      <c r="AD26" s="108">
        <f t="shared" si="23"/>
        <v>18775.002349516402</v>
      </c>
      <c r="AE26" s="128">
        <f t="shared" si="24"/>
        <v>1444400</v>
      </c>
      <c r="AF26" s="128">
        <f t="shared" si="25"/>
        <v>1433168.7202425385</v>
      </c>
      <c r="AH26" s="108"/>
    </row>
    <row r="27" spans="1:36" x14ac:dyDescent="0.25">
      <c r="A27" s="138">
        <v>26000</v>
      </c>
      <c r="B27" s="137">
        <f t="shared" si="0"/>
        <v>1.8964285714285716</v>
      </c>
      <c r="C27" s="135">
        <f t="shared" si="1"/>
        <v>3.4821428571428572</v>
      </c>
      <c r="D27" s="135">
        <f t="shared" si="2"/>
        <v>1.42</v>
      </c>
      <c r="E27" s="135">
        <f t="shared" si="3"/>
        <v>14.664000000000001</v>
      </c>
      <c r="F27" s="136">
        <f t="shared" si="4"/>
        <v>3.4699999999999998</v>
      </c>
      <c r="G27" s="135">
        <f t="shared" si="5"/>
        <v>1346464.2857142859</v>
      </c>
      <c r="H27" s="134">
        <f t="shared" si="6"/>
        <v>0</v>
      </c>
      <c r="I27" s="132">
        <f t="shared" si="7"/>
        <v>1032961.6607142858</v>
      </c>
      <c r="J27" s="132">
        <f t="shared" si="8"/>
        <v>101893.80399999999</v>
      </c>
      <c r="K27" s="132">
        <f t="shared" si="9"/>
        <v>618768.00960000011</v>
      </c>
      <c r="L27" s="133">
        <f t="shared" si="10"/>
        <v>91014.686450790352</v>
      </c>
      <c r="M27" s="132">
        <f t="shared" si="11"/>
        <v>258212.5</v>
      </c>
      <c r="N27" s="132">
        <f t="shared" si="12"/>
        <v>1123918.8999999999</v>
      </c>
      <c r="O27" s="131">
        <f t="shared" si="13"/>
        <v>4573233.8464793619</v>
      </c>
      <c r="P27" s="130">
        <f t="shared" si="27"/>
        <v>18185.807753314264</v>
      </c>
      <c r="Q27" s="130">
        <f t="shared" si="27"/>
        <v>1340.1946901827951</v>
      </c>
      <c r="R27" s="130">
        <f t="shared" si="27"/>
        <v>1320.0938246802539</v>
      </c>
      <c r="S27" s="130">
        <f t="shared" si="27"/>
        <v>911.4184944227062</v>
      </c>
      <c r="T27" s="130">
        <f t="shared" si="27"/>
        <v>3748.4852373999943</v>
      </c>
      <c r="U27" s="130">
        <f t="shared" si="27"/>
        <v>494</v>
      </c>
      <c r="V27" s="129">
        <f t="shared" si="15"/>
        <v>1177531.0520270986</v>
      </c>
      <c r="W27" s="129">
        <f t="shared" si="16"/>
        <v>0</v>
      </c>
      <c r="X27" s="129">
        <f t="shared" si="17"/>
        <v>710976.13209629117</v>
      </c>
      <c r="Y27" s="129">
        <f t="shared" si="18"/>
        <v>450340.99227920338</v>
      </c>
      <c r="Z27" s="129">
        <f t="shared" si="19"/>
        <v>667005.46314295498</v>
      </c>
      <c r="AA27" s="129">
        <f t="shared" si="20"/>
        <v>11362</v>
      </c>
      <c r="AB27" s="129">
        <f t="shared" si="21"/>
        <v>3017215.6395455478</v>
      </c>
      <c r="AC27" s="129">
        <f t="shared" si="22"/>
        <v>1556018.2069338141</v>
      </c>
      <c r="AD27" s="108">
        <f t="shared" si="23"/>
        <v>19526.002443497058</v>
      </c>
      <c r="AE27" s="128">
        <f t="shared" si="24"/>
        <v>1610500</v>
      </c>
      <c r="AF27" s="128">
        <f t="shared" si="25"/>
        <v>1596460.9003031731</v>
      </c>
      <c r="AH27" s="108"/>
    </row>
    <row r="28" spans="1:36" x14ac:dyDescent="0.25">
      <c r="A28" s="138">
        <v>27000</v>
      </c>
      <c r="B28" s="137">
        <f t="shared" si="0"/>
        <v>1.9559523809523811</v>
      </c>
      <c r="C28" s="135">
        <f t="shared" si="1"/>
        <v>3.6160714285714284</v>
      </c>
      <c r="D28" s="135">
        <f t="shared" si="2"/>
        <v>1.46</v>
      </c>
      <c r="E28" s="135">
        <f t="shared" si="3"/>
        <v>15.228000000000002</v>
      </c>
      <c r="F28" s="136">
        <f t="shared" si="4"/>
        <v>3.6400000000000006</v>
      </c>
      <c r="G28" s="135">
        <f t="shared" si="5"/>
        <v>1388726.1904761905</v>
      </c>
      <c r="H28" s="134">
        <f t="shared" si="6"/>
        <v>0</v>
      </c>
      <c r="I28" s="132">
        <f t="shared" si="7"/>
        <v>1072690.955357143</v>
      </c>
      <c r="J28" s="132">
        <f t="shared" si="8"/>
        <v>104764.052</v>
      </c>
      <c r="K28" s="132">
        <f t="shared" si="9"/>
        <v>642566.77920000011</v>
      </c>
      <c r="L28" s="133">
        <f t="shared" si="10"/>
        <v>95473.61921639106</v>
      </c>
      <c r="M28" s="132">
        <f t="shared" si="11"/>
        <v>268143.75</v>
      </c>
      <c r="N28" s="132">
        <f t="shared" si="12"/>
        <v>1167146.5499999998</v>
      </c>
      <c r="O28" s="131">
        <f t="shared" si="13"/>
        <v>4739511.8962497246</v>
      </c>
      <c r="P28" s="130">
        <f t="shared" si="27"/>
        <v>18885.261897672506</v>
      </c>
      <c r="Q28" s="130">
        <f t="shared" si="27"/>
        <v>1391.7406398052103</v>
      </c>
      <c r="R28" s="130">
        <f t="shared" si="27"/>
        <v>1370.8666640910328</v>
      </c>
      <c r="S28" s="130">
        <f t="shared" si="27"/>
        <v>946.47305190050258</v>
      </c>
      <c r="T28" s="130">
        <f t="shared" si="27"/>
        <v>3892.6577465307632</v>
      </c>
      <c r="U28" s="130">
        <f t="shared" si="27"/>
        <v>513</v>
      </c>
      <c r="V28" s="129">
        <f t="shared" si="15"/>
        <v>1222820.7078742948</v>
      </c>
      <c r="W28" s="129">
        <f t="shared" si="16"/>
        <v>0</v>
      </c>
      <c r="X28" s="129">
        <f t="shared" si="17"/>
        <v>738321.3679461485</v>
      </c>
      <c r="Y28" s="129">
        <f t="shared" si="18"/>
        <v>467661.79967455735</v>
      </c>
      <c r="Z28" s="129">
        <f t="shared" si="19"/>
        <v>692659.51941768394</v>
      </c>
      <c r="AA28" s="129">
        <f t="shared" si="20"/>
        <v>11799</v>
      </c>
      <c r="AB28" s="129">
        <f t="shared" si="21"/>
        <v>3133262.3949126848</v>
      </c>
      <c r="AC28" s="129">
        <f t="shared" si="22"/>
        <v>1606249.5013370398</v>
      </c>
      <c r="AD28" s="108">
        <f t="shared" si="23"/>
        <v>20277.002537477718</v>
      </c>
      <c r="AE28" s="128">
        <f t="shared" si="24"/>
        <v>1610500</v>
      </c>
      <c r="AF28" s="128">
        <f t="shared" si="25"/>
        <v>1596460.9003031731</v>
      </c>
      <c r="AH28" s="108"/>
    </row>
    <row r="29" spans="1:36" x14ac:dyDescent="0.25">
      <c r="A29" s="138">
        <v>28000</v>
      </c>
      <c r="B29" s="137">
        <f t="shared" si="0"/>
        <v>2.0154761904761904</v>
      </c>
      <c r="C29" s="135">
        <f t="shared" si="1"/>
        <v>3.75</v>
      </c>
      <c r="D29" s="135">
        <f t="shared" si="2"/>
        <v>1.5</v>
      </c>
      <c r="E29" s="135">
        <f t="shared" si="3"/>
        <v>15.792000000000002</v>
      </c>
      <c r="F29" s="136">
        <f t="shared" si="4"/>
        <v>3.8100000000000005</v>
      </c>
      <c r="G29" s="135">
        <f t="shared" si="5"/>
        <v>1430988.0952380951</v>
      </c>
      <c r="H29" s="134">
        <f t="shared" si="6"/>
        <v>0</v>
      </c>
      <c r="I29" s="132">
        <f t="shared" si="7"/>
        <v>1112420.25</v>
      </c>
      <c r="J29" s="132">
        <f t="shared" si="8"/>
        <v>107634.29999999999</v>
      </c>
      <c r="K29" s="132">
        <f t="shared" si="9"/>
        <v>666365.54880000011</v>
      </c>
      <c r="L29" s="133">
        <f t="shared" si="10"/>
        <v>99932.551981991739</v>
      </c>
      <c r="M29" s="132">
        <f t="shared" si="11"/>
        <v>278075</v>
      </c>
      <c r="N29" s="132">
        <f t="shared" si="12"/>
        <v>1210374.2</v>
      </c>
      <c r="O29" s="131">
        <f t="shared" si="13"/>
        <v>4905789.9460200863</v>
      </c>
      <c r="P29" s="130">
        <f t="shared" si="27"/>
        <v>19584.716042030745</v>
      </c>
      <c r="Q29" s="130">
        <f t="shared" si="27"/>
        <v>1443.2865894276256</v>
      </c>
      <c r="R29" s="130">
        <f t="shared" si="27"/>
        <v>1421.6395035018118</v>
      </c>
      <c r="S29" s="130">
        <f t="shared" si="27"/>
        <v>981.52760937829896</v>
      </c>
      <c r="T29" s="130">
        <f t="shared" si="27"/>
        <v>4036.8302556615322</v>
      </c>
      <c r="U29" s="130">
        <f t="shared" si="27"/>
        <v>532</v>
      </c>
      <c r="V29" s="129">
        <f t="shared" si="15"/>
        <v>1268110.3637214906</v>
      </c>
      <c r="W29" s="129">
        <f t="shared" si="16"/>
        <v>0</v>
      </c>
      <c r="X29" s="129">
        <f t="shared" si="17"/>
        <v>765666.60379600583</v>
      </c>
      <c r="Y29" s="129">
        <f t="shared" si="18"/>
        <v>484982.60706991132</v>
      </c>
      <c r="Z29" s="129">
        <f t="shared" si="19"/>
        <v>718313.57569241303</v>
      </c>
      <c r="AA29" s="129">
        <f t="shared" si="20"/>
        <v>12236</v>
      </c>
      <c r="AB29" s="129">
        <f t="shared" si="21"/>
        <v>3249309.1502798209</v>
      </c>
      <c r="AC29" s="129">
        <f t="shared" si="22"/>
        <v>1656480.7957402654</v>
      </c>
      <c r="AD29" s="108">
        <f t="shared" si="23"/>
        <v>21028.00263145837</v>
      </c>
      <c r="AE29" s="128">
        <f t="shared" si="24"/>
        <v>1610500</v>
      </c>
      <c r="AF29" s="128">
        <f t="shared" si="25"/>
        <v>1596460.9003031731</v>
      </c>
      <c r="AH29" s="108"/>
    </row>
    <row r="30" spans="1:36" x14ac:dyDescent="0.25">
      <c r="A30" s="138">
        <v>29000</v>
      </c>
      <c r="B30" s="137">
        <f t="shared" si="0"/>
        <v>2.0750000000000002</v>
      </c>
      <c r="C30" s="135">
        <f t="shared" si="1"/>
        <v>3.8839285714285716</v>
      </c>
      <c r="D30" s="135">
        <f t="shared" si="2"/>
        <v>1.54</v>
      </c>
      <c r="E30" s="135">
        <f t="shared" si="3"/>
        <v>16.356000000000002</v>
      </c>
      <c r="F30" s="136">
        <f t="shared" si="4"/>
        <v>3.9800000000000004</v>
      </c>
      <c r="G30" s="135">
        <f t="shared" si="5"/>
        <v>1473250.0000000002</v>
      </c>
      <c r="H30" s="134">
        <f t="shared" si="6"/>
        <v>0</v>
      </c>
      <c r="I30" s="132">
        <f t="shared" si="7"/>
        <v>1152149.5446428573</v>
      </c>
      <c r="J30" s="132">
        <f t="shared" si="8"/>
        <v>110504.548</v>
      </c>
      <c r="K30" s="132">
        <f t="shared" si="9"/>
        <v>690164.31840000011</v>
      </c>
      <c r="L30" s="133">
        <f t="shared" si="10"/>
        <v>104391.48474759242</v>
      </c>
      <c r="M30" s="132">
        <f t="shared" si="11"/>
        <v>288006.25</v>
      </c>
      <c r="N30" s="132">
        <f t="shared" si="12"/>
        <v>1253601.8499999999</v>
      </c>
      <c r="O30" s="131">
        <f t="shared" si="13"/>
        <v>5072067.9957904499</v>
      </c>
      <c r="P30" s="130">
        <f t="shared" si="27"/>
        <v>20284.170186388987</v>
      </c>
      <c r="Q30" s="130">
        <f t="shared" si="27"/>
        <v>1494.8325390500406</v>
      </c>
      <c r="R30" s="130">
        <f t="shared" si="27"/>
        <v>1472.4123429125909</v>
      </c>
      <c r="S30" s="130">
        <f t="shared" si="27"/>
        <v>1016.5821668560953</v>
      </c>
      <c r="T30" s="130">
        <f t="shared" si="27"/>
        <v>4181.0027647923016</v>
      </c>
      <c r="U30" s="130">
        <f t="shared" si="27"/>
        <v>551</v>
      </c>
      <c r="V30" s="129">
        <f t="shared" si="15"/>
        <v>1313400.0195686868</v>
      </c>
      <c r="W30" s="129">
        <f t="shared" si="16"/>
        <v>0</v>
      </c>
      <c r="X30" s="129">
        <f t="shared" si="17"/>
        <v>793011.83964586328</v>
      </c>
      <c r="Y30" s="129">
        <f t="shared" si="18"/>
        <v>502303.41446526529</v>
      </c>
      <c r="Z30" s="129">
        <f t="shared" si="19"/>
        <v>743967.63196714211</v>
      </c>
      <c r="AA30" s="129">
        <f t="shared" si="20"/>
        <v>12673</v>
      </c>
      <c r="AB30" s="129">
        <f t="shared" si="21"/>
        <v>3365355.9056469575</v>
      </c>
      <c r="AC30" s="129">
        <f t="shared" si="22"/>
        <v>1706712.0901434924</v>
      </c>
      <c r="AD30" s="108">
        <f t="shared" si="23"/>
        <v>21779.002725439026</v>
      </c>
      <c r="AE30" s="128">
        <f t="shared" si="24"/>
        <v>1776600</v>
      </c>
      <c r="AF30" s="128">
        <f t="shared" si="25"/>
        <v>1759753.0803638077</v>
      </c>
      <c r="AH30" s="108"/>
    </row>
    <row r="31" spans="1:36" x14ac:dyDescent="0.25">
      <c r="A31" s="138">
        <v>30000</v>
      </c>
      <c r="B31" s="137">
        <f t="shared" si="0"/>
        <v>2.1345238095238095</v>
      </c>
      <c r="C31" s="135">
        <f t="shared" si="1"/>
        <v>4.0178571428571432</v>
      </c>
      <c r="D31" s="135">
        <f t="shared" si="2"/>
        <v>1.58</v>
      </c>
      <c r="E31" s="135">
        <f t="shared" si="3"/>
        <v>16.920000000000002</v>
      </c>
      <c r="F31" s="136">
        <f t="shared" si="4"/>
        <v>4.1500000000000004</v>
      </c>
      <c r="G31" s="135">
        <f t="shared" si="5"/>
        <v>1515511.9047619049</v>
      </c>
      <c r="H31" s="134">
        <f t="shared" si="6"/>
        <v>0</v>
      </c>
      <c r="I31" s="132">
        <f t="shared" si="7"/>
        <v>1191878.8392857146</v>
      </c>
      <c r="J31" s="132">
        <f t="shared" si="8"/>
        <v>113374.796</v>
      </c>
      <c r="K31" s="132">
        <f t="shared" si="9"/>
        <v>713963.08800000011</v>
      </c>
      <c r="L31" s="133">
        <f t="shared" si="10"/>
        <v>108850.4175131931</v>
      </c>
      <c r="M31" s="132">
        <f t="shared" si="11"/>
        <v>297937.5</v>
      </c>
      <c r="N31" s="132">
        <f t="shared" si="12"/>
        <v>1296829.5</v>
      </c>
      <c r="O31" s="131">
        <f t="shared" si="13"/>
        <v>5238346.0455608126</v>
      </c>
      <c r="P31" s="130">
        <f t="shared" si="27"/>
        <v>20983.624330747229</v>
      </c>
      <c r="Q31" s="130">
        <f t="shared" si="27"/>
        <v>1546.3784886724559</v>
      </c>
      <c r="R31" s="130">
        <f t="shared" si="27"/>
        <v>1523.1851823233699</v>
      </c>
      <c r="S31" s="130">
        <f t="shared" si="27"/>
        <v>1051.6367243338918</v>
      </c>
      <c r="T31" s="130">
        <f t="shared" si="27"/>
        <v>4325.1752739230706</v>
      </c>
      <c r="U31" s="130">
        <f t="shared" si="27"/>
        <v>570</v>
      </c>
      <c r="V31" s="129">
        <f t="shared" si="15"/>
        <v>1358689.6754158831</v>
      </c>
      <c r="W31" s="129">
        <f t="shared" si="16"/>
        <v>0</v>
      </c>
      <c r="X31" s="129">
        <f t="shared" si="17"/>
        <v>820357.07549572061</v>
      </c>
      <c r="Y31" s="129">
        <f t="shared" si="18"/>
        <v>519624.22186061932</v>
      </c>
      <c r="Z31" s="129">
        <f t="shared" si="19"/>
        <v>769621.68824187119</v>
      </c>
      <c r="AA31" s="129">
        <f t="shared" si="20"/>
        <v>13110</v>
      </c>
      <c r="AB31" s="129">
        <f t="shared" si="21"/>
        <v>3481402.661014094</v>
      </c>
      <c r="AC31" s="129">
        <f t="shared" si="22"/>
        <v>1756943.3845467186</v>
      </c>
      <c r="AD31" s="108">
        <f t="shared" si="23"/>
        <v>22530.002819419686</v>
      </c>
      <c r="AE31" s="128">
        <f t="shared" si="24"/>
        <v>1776600</v>
      </c>
      <c r="AF31" s="128">
        <f t="shared" si="25"/>
        <v>1759753.0803638077</v>
      </c>
      <c r="AH31" s="108"/>
    </row>
    <row r="32" spans="1:36" x14ac:dyDescent="0.25">
      <c r="A32" s="138">
        <v>31000</v>
      </c>
      <c r="B32" s="137">
        <f t="shared" si="0"/>
        <v>2.1940476190476192</v>
      </c>
      <c r="C32" s="135">
        <f t="shared" si="1"/>
        <v>4.1517857142857144</v>
      </c>
      <c r="D32" s="135">
        <f t="shared" si="2"/>
        <v>1.62</v>
      </c>
      <c r="E32" s="135">
        <f t="shared" si="3"/>
        <v>17.484000000000002</v>
      </c>
      <c r="F32" s="136">
        <f t="shared" si="4"/>
        <v>4.32</v>
      </c>
      <c r="G32" s="135">
        <f t="shared" si="5"/>
        <v>1557773.8095238097</v>
      </c>
      <c r="H32" s="134">
        <f t="shared" si="6"/>
        <v>0</v>
      </c>
      <c r="I32" s="132">
        <f t="shared" si="7"/>
        <v>1231608.1339285716</v>
      </c>
      <c r="J32" s="132">
        <f t="shared" si="8"/>
        <v>116245.04400000001</v>
      </c>
      <c r="K32" s="132">
        <f t="shared" si="9"/>
        <v>737761.8576000001</v>
      </c>
      <c r="L32" s="133">
        <f t="shared" si="10"/>
        <v>113309.35027879378</v>
      </c>
      <c r="M32" s="132">
        <f t="shared" si="11"/>
        <v>307868.75</v>
      </c>
      <c r="N32" s="132">
        <f t="shared" si="12"/>
        <v>1340057.1499999999</v>
      </c>
      <c r="O32" s="131">
        <f t="shared" si="13"/>
        <v>5404624.0953311753</v>
      </c>
      <c r="P32" s="130">
        <f t="shared" si="27"/>
        <v>21683.078475105471</v>
      </c>
      <c r="Q32" s="130">
        <f t="shared" si="27"/>
        <v>1597.9244382948712</v>
      </c>
      <c r="R32" s="130">
        <f t="shared" si="27"/>
        <v>1573.9580217341488</v>
      </c>
      <c r="S32" s="130">
        <f t="shared" si="27"/>
        <v>1086.6912818116882</v>
      </c>
      <c r="T32" s="130">
        <f t="shared" si="27"/>
        <v>4469.3477830538395</v>
      </c>
      <c r="U32" s="130">
        <f t="shared" si="27"/>
        <v>589</v>
      </c>
      <c r="V32" s="129">
        <f t="shared" si="15"/>
        <v>1403979.3312630793</v>
      </c>
      <c r="W32" s="129">
        <f t="shared" si="16"/>
        <v>0</v>
      </c>
      <c r="X32" s="129">
        <f t="shared" si="17"/>
        <v>847702.31134557794</v>
      </c>
      <c r="Y32" s="129">
        <f t="shared" si="18"/>
        <v>536945.02925597329</v>
      </c>
      <c r="Z32" s="129">
        <f t="shared" si="19"/>
        <v>795275.74451660016</v>
      </c>
      <c r="AA32" s="129">
        <f t="shared" si="20"/>
        <v>13547</v>
      </c>
      <c r="AB32" s="129">
        <f t="shared" si="21"/>
        <v>3597449.4163812306</v>
      </c>
      <c r="AC32" s="129">
        <f t="shared" si="22"/>
        <v>1807174.6789499447</v>
      </c>
      <c r="AD32" s="108">
        <f t="shared" si="23"/>
        <v>23281.002913400342</v>
      </c>
      <c r="AE32" s="128">
        <f t="shared" si="24"/>
        <v>1776600</v>
      </c>
      <c r="AF32" s="128">
        <f t="shared" si="25"/>
        <v>1759753.0803638077</v>
      </c>
      <c r="AH32" s="108"/>
    </row>
    <row r="33" spans="1:34" x14ac:dyDescent="0.25">
      <c r="A33" s="138">
        <v>32000</v>
      </c>
      <c r="B33" s="137">
        <f t="shared" si="0"/>
        <v>2.2535714285714286</v>
      </c>
      <c r="C33" s="135">
        <f t="shared" si="1"/>
        <v>4.2857142857142856</v>
      </c>
      <c r="D33" s="135">
        <f t="shared" si="2"/>
        <v>1.6600000000000001</v>
      </c>
      <c r="E33" s="135">
        <f t="shared" si="3"/>
        <v>18.048000000000002</v>
      </c>
      <c r="F33" s="136">
        <f t="shared" si="4"/>
        <v>4.49</v>
      </c>
      <c r="G33" s="135">
        <f t="shared" si="5"/>
        <v>1600035.7142857143</v>
      </c>
      <c r="H33" s="134">
        <f t="shared" si="6"/>
        <v>0</v>
      </c>
      <c r="I33" s="132">
        <f t="shared" si="7"/>
        <v>1271337.4285714286</v>
      </c>
      <c r="J33" s="132">
        <f t="shared" si="8"/>
        <v>119115.292</v>
      </c>
      <c r="K33" s="132">
        <f t="shared" si="9"/>
        <v>761560.6272000001</v>
      </c>
      <c r="L33" s="133">
        <f t="shared" si="10"/>
        <v>117768.28304439445</v>
      </c>
      <c r="M33" s="132">
        <f t="shared" si="11"/>
        <v>317800</v>
      </c>
      <c r="N33" s="132">
        <f t="shared" si="12"/>
        <v>1383284.7999999998</v>
      </c>
      <c r="O33" s="131">
        <f t="shared" si="13"/>
        <v>5570902.145101537</v>
      </c>
      <c r="P33" s="130">
        <f t="shared" si="27"/>
        <v>22382.532619463709</v>
      </c>
      <c r="Q33" s="130">
        <f t="shared" si="27"/>
        <v>1649.4703879172862</v>
      </c>
      <c r="R33" s="130">
        <f t="shared" si="27"/>
        <v>1624.7308611449278</v>
      </c>
      <c r="S33" s="130">
        <f t="shared" si="27"/>
        <v>1121.7458392894846</v>
      </c>
      <c r="T33" s="130">
        <f t="shared" si="27"/>
        <v>4613.5202921846085</v>
      </c>
      <c r="U33" s="130">
        <f t="shared" si="27"/>
        <v>608</v>
      </c>
      <c r="V33" s="129">
        <f t="shared" si="15"/>
        <v>1449268.9871102751</v>
      </c>
      <c r="W33" s="129">
        <f t="shared" si="16"/>
        <v>0</v>
      </c>
      <c r="X33" s="129">
        <f t="shared" si="17"/>
        <v>875047.54719543527</v>
      </c>
      <c r="Y33" s="129">
        <f t="shared" si="18"/>
        <v>554265.8366513272</v>
      </c>
      <c r="Z33" s="129">
        <f t="shared" si="19"/>
        <v>820929.80079132924</v>
      </c>
      <c r="AA33" s="129">
        <f t="shared" si="20"/>
        <v>13984</v>
      </c>
      <c r="AB33" s="129">
        <f t="shared" si="21"/>
        <v>3713496.1717483667</v>
      </c>
      <c r="AC33" s="129">
        <f t="shared" si="22"/>
        <v>1857405.9733531703</v>
      </c>
      <c r="AD33" s="108">
        <f t="shared" si="23"/>
        <v>24032.003007380994</v>
      </c>
      <c r="AE33" s="128">
        <f t="shared" si="24"/>
        <v>1942700</v>
      </c>
      <c r="AF33" s="128">
        <f t="shared" si="25"/>
        <v>1923045.2604244424</v>
      </c>
      <c r="AH33" s="108"/>
    </row>
    <row r="34" spans="1:34" x14ac:dyDescent="0.25">
      <c r="A34" s="138">
        <v>33000</v>
      </c>
      <c r="B34" s="137">
        <f t="shared" si="0"/>
        <v>2.3130952380952383</v>
      </c>
      <c r="C34" s="135">
        <f t="shared" si="1"/>
        <v>4.4196428571428568</v>
      </c>
      <c r="D34" s="135">
        <f t="shared" si="2"/>
        <v>1.7000000000000002</v>
      </c>
      <c r="E34" s="135">
        <f t="shared" si="3"/>
        <v>18.612000000000002</v>
      </c>
      <c r="F34" s="136">
        <f t="shared" si="4"/>
        <v>4.66</v>
      </c>
      <c r="G34" s="135">
        <f t="shared" si="5"/>
        <v>1642297.6190476192</v>
      </c>
      <c r="H34" s="134">
        <f t="shared" si="6"/>
        <v>0</v>
      </c>
      <c r="I34" s="132">
        <f t="shared" si="7"/>
        <v>1311066.7232142857</v>
      </c>
      <c r="J34" s="132">
        <f t="shared" si="8"/>
        <v>121985.54000000001</v>
      </c>
      <c r="K34" s="132">
        <f t="shared" si="9"/>
        <v>785359.3968000001</v>
      </c>
      <c r="L34" s="133">
        <f t="shared" si="10"/>
        <v>122227.21580999513</v>
      </c>
      <c r="M34" s="132">
        <f t="shared" si="11"/>
        <v>327731.25</v>
      </c>
      <c r="N34" s="132">
        <f t="shared" si="12"/>
        <v>1426512.45</v>
      </c>
      <c r="O34" s="131">
        <f t="shared" si="13"/>
        <v>5737180.1948719006</v>
      </c>
      <c r="P34" s="130">
        <f t="shared" si="27"/>
        <v>23081.986763821951</v>
      </c>
      <c r="Q34" s="130">
        <f t="shared" si="27"/>
        <v>1701.0163375397015</v>
      </c>
      <c r="R34" s="130">
        <f t="shared" si="27"/>
        <v>1675.5037005557067</v>
      </c>
      <c r="S34" s="130">
        <f t="shared" si="27"/>
        <v>1156.800396767281</v>
      </c>
      <c r="T34" s="130">
        <f t="shared" si="27"/>
        <v>4757.6928013153774</v>
      </c>
      <c r="U34" s="130">
        <f t="shared" si="27"/>
        <v>627</v>
      </c>
      <c r="V34" s="129">
        <f t="shared" si="15"/>
        <v>1494558.6429574713</v>
      </c>
      <c r="W34" s="129">
        <f t="shared" si="16"/>
        <v>0</v>
      </c>
      <c r="X34" s="129">
        <f t="shared" si="17"/>
        <v>902392.7830452926</v>
      </c>
      <c r="Y34" s="129">
        <f t="shared" si="18"/>
        <v>571586.64404668123</v>
      </c>
      <c r="Z34" s="129">
        <f t="shared" si="19"/>
        <v>846583.8570660582</v>
      </c>
      <c r="AA34" s="129">
        <f t="shared" si="20"/>
        <v>14421</v>
      </c>
      <c r="AB34" s="129">
        <f t="shared" si="21"/>
        <v>3829542.9271155032</v>
      </c>
      <c r="AC34" s="129">
        <f t="shared" si="22"/>
        <v>1907637.2677563974</v>
      </c>
      <c r="AD34" s="108">
        <f t="shared" si="23"/>
        <v>24783.003101361654</v>
      </c>
      <c r="AE34" s="128">
        <f t="shared" si="24"/>
        <v>1942700</v>
      </c>
      <c r="AF34" s="128">
        <f t="shared" si="25"/>
        <v>1923045.2604244424</v>
      </c>
      <c r="AH34" s="108"/>
    </row>
    <row r="35" spans="1:34" x14ac:dyDescent="0.25">
      <c r="A35" s="138">
        <v>34000</v>
      </c>
      <c r="B35" s="137">
        <f t="shared" si="0"/>
        <v>2.3726190476190476</v>
      </c>
      <c r="C35" s="135">
        <f t="shared" si="1"/>
        <v>4.5535714285714288</v>
      </c>
      <c r="D35" s="135">
        <f t="shared" si="2"/>
        <v>1.7400000000000002</v>
      </c>
      <c r="E35" s="135">
        <f t="shared" si="3"/>
        <v>19.176000000000002</v>
      </c>
      <c r="F35" s="136">
        <f t="shared" si="4"/>
        <v>4.83</v>
      </c>
      <c r="G35" s="135">
        <f t="shared" si="5"/>
        <v>1684559.5238095238</v>
      </c>
      <c r="H35" s="134">
        <f t="shared" si="6"/>
        <v>0</v>
      </c>
      <c r="I35" s="132">
        <f t="shared" si="7"/>
        <v>1350796.017857143</v>
      </c>
      <c r="J35" s="132">
        <f t="shared" si="8"/>
        <v>124855.78800000002</v>
      </c>
      <c r="K35" s="132">
        <f t="shared" si="9"/>
        <v>809158.1664000001</v>
      </c>
      <c r="L35" s="133">
        <f t="shared" si="10"/>
        <v>126686.14857559581</v>
      </c>
      <c r="M35" s="132">
        <f t="shared" si="11"/>
        <v>337662.5</v>
      </c>
      <c r="N35" s="132">
        <f t="shared" si="12"/>
        <v>1469740.0999999999</v>
      </c>
      <c r="O35" s="131">
        <f t="shared" si="13"/>
        <v>5903458.2446422623</v>
      </c>
      <c r="P35" s="130">
        <f t="shared" si="27"/>
        <v>23781.440908180193</v>
      </c>
      <c r="Q35" s="130">
        <f t="shared" si="27"/>
        <v>1752.5622871621167</v>
      </c>
      <c r="R35" s="130">
        <f t="shared" si="27"/>
        <v>1726.2765399664859</v>
      </c>
      <c r="S35" s="130">
        <f t="shared" si="27"/>
        <v>1191.8549542450774</v>
      </c>
      <c r="T35" s="130">
        <f t="shared" si="27"/>
        <v>4901.8653104461464</v>
      </c>
      <c r="U35" s="130">
        <f t="shared" si="27"/>
        <v>646</v>
      </c>
      <c r="V35" s="129">
        <f t="shared" si="15"/>
        <v>1539848.2988046675</v>
      </c>
      <c r="W35" s="129">
        <f t="shared" si="16"/>
        <v>0</v>
      </c>
      <c r="X35" s="129">
        <f t="shared" si="17"/>
        <v>929738.01889515005</v>
      </c>
      <c r="Y35" s="129">
        <f t="shared" si="18"/>
        <v>588907.45144203515</v>
      </c>
      <c r="Z35" s="129">
        <f t="shared" si="19"/>
        <v>872237.91334078729</v>
      </c>
      <c r="AA35" s="129">
        <f t="shared" si="20"/>
        <v>14858</v>
      </c>
      <c r="AB35" s="129">
        <f t="shared" si="21"/>
        <v>3945589.6824826403</v>
      </c>
      <c r="AC35" s="129">
        <f t="shared" si="22"/>
        <v>1957868.5621596221</v>
      </c>
      <c r="AD35" s="108">
        <f t="shared" si="23"/>
        <v>25534.003195342309</v>
      </c>
      <c r="AE35" s="128">
        <f t="shared" si="24"/>
        <v>1942700</v>
      </c>
      <c r="AF35" s="128">
        <f t="shared" si="25"/>
        <v>1923045.2604244424</v>
      </c>
      <c r="AH35" s="108"/>
    </row>
    <row r="36" spans="1:34" x14ac:dyDescent="0.25">
      <c r="A36" s="138">
        <v>35000</v>
      </c>
      <c r="B36" s="137">
        <f t="shared" si="0"/>
        <v>2.4321428571428574</v>
      </c>
      <c r="C36" s="135">
        <f t="shared" si="1"/>
        <v>4.6875</v>
      </c>
      <c r="D36" s="135">
        <f t="shared" si="2"/>
        <v>1.7800000000000002</v>
      </c>
      <c r="E36" s="135">
        <f t="shared" si="3"/>
        <v>19.740000000000002</v>
      </c>
      <c r="F36" s="136">
        <f t="shared" si="4"/>
        <v>5</v>
      </c>
      <c r="G36" s="135">
        <f t="shared" si="5"/>
        <v>1726821.4285714286</v>
      </c>
      <c r="H36" s="134">
        <f t="shared" si="6"/>
        <v>0</v>
      </c>
      <c r="I36" s="132">
        <f t="shared" si="7"/>
        <v>1390525.3125</v>
      </c>
      <c r="J36" s="132">
        <f t="shared" si="8"/>
        <v>127726.03600000001</v>
      </c>
      <c r="K36" s="132">
        <f t="shared" si="9"/>
        <v>832956.9360000001</v>
      </c>
      <c r="L36" s="133">
        <f t="shared" si="10"/>
        <v>131145.08134119649</v>
      </c>
      <c r="M36" s="132">
        <f t="shared" si="11"/>
        <v>347593.75</v>
      </c>
      <c r="N36" s="132">
        <f t="shared" si="12"/>
        <v>1512967.75</v>
      </c>
      <c r="O36" s="131">
        <f t="shared" si="13"/>
        <v>6069736.294412625</v>
      </c>
      <c r="P36" s="130">
        <f t="shared" ref="P36:U45" si="28">+$A36*P$4</f>
        <v>24480.895052538432</v>
      </c>
      <c r="Q36" s="130">
        <f t="shared" si="28"/>
        <v>1804.108236784532</v>
      </c>
      <c r="R36" s="130">
        <f t="shared" si="28"/>
        <v>1777.0493793772648</v>
      </c>
      <c r="S36" s="130">
        <f t="shared" si="28"/>
        <v>1226.9095117228737</v>
      </c>
      <c r="T36" s="130">
        <f t="shared" si="28"/>
        <v>5046.0378195769154</v>
      </c>
      <c r="U36" s="130">
        <f t="shared" si="28"/>
        <v>665</v>
      </c>
      <c r="V36" s="129">
        <f t="shared" si="15"/>
        <v>1585137.9546518635</v>
      </c>
      <c r="W36" s="129">
        <f t="shared" si="16"/>
        <v>0</v>
      </c>
      <c r="X36" s="129">
        <f t="shared" si="17"/>
        <v>957083.25474500738</v>
      </c>
      <c r="Y36" s="129">
        <f t="shared" si="18"/>
        <v>606228.25883738918</v>
      </c>
      <c r="Z36" s="129">
        <f t="shared" si="19"/>
        <v>897891.96961551625</v>
      </c>
      <c r="AA36" s="129">
        <f t="shared" si="20"/>
        <v>15295</v>
      </c>
      <c r="AB36" s="129">
        <f t="shared" si="21"/>
        <v>4061636.4378497764</v>
      </c>
      <c r="AC36" s="129">
        <f t="shared" si="22"/>
        <v>2008099.8565628487</v>
      </c>
      <c r="AD36" s="108">
        <f t="shared" si="23"/>
        <v>26285.003289322965</v>
      </c>
      <c r="AE36" s="128">
        <f t="shared" si="24"/>
        <v>1942700</v>
      </c>
      <c r="AF36" s="128">
        <f t="shared" si="25"/>
        <v>1923045.2604244424</v>
      </c>
      <c r="AH36" s="108"/>
    </row>
    <row r="37" spans="1:34" x14ac:dyDescent="0.25">
      <c r="A37" s="138">
        <v>36000</v>
      </c>
      <c r="B37" s="137">
        <f t="shared" si="0"/>
        <v>2.4916666666666667</v>
      </c>
      <c r="C37" s="135">
        <f t="shared" si="1"/>
        <v>4.8214285714285712</v>
      </c>
      <c r="D37" s="135">
        <f t="shared" si="2"/>
        <v>1.8200000000000003</v>
      </c>
      <c r="E37" s="135">
        <f t="shared" si="3"/>
        <v>20.304000000000002</v>
      </c>
      <c r="F37" s="136">
        <f t="shared" si="4"/>
        <v>5.17</v>
      </c>
      <c r="G37" s="135">
        <f t="shared" si="5"/>
        <v>1769083.3333333333</v>
      </c>
      <c r="H37" s="134">
        <f t="shared" si="6"/>
        <v>0</v>
      </c>
      <c r="I37" s="132">
        <f t="shared" si="7"/>
        <v>1430254.6071428573</v>
      </c>
      <c r="J37" s="132">
        <f t="shared" si="8"/>
        <v>130596.28400000001</v>
      </c>
      <c r="K37" s="132">
        <f t="shared" si="9"/>
        <v>856755.7056000001</v>
      </c>
      <c r="L37" s="133">
        <f t="shared" si="10"/>
        <v>135604.01410679717</v>
      </c>
      <c r="M37" s="132">
        <f t="shared" si="11"/>
        <v>357525</v>
      </c>
      <c r="N37" s="132">
        <f t="shared" si="12"/>
        <v>1556195.4</v>
      </c>
      <c r="O37" s="131">
        <f t="shared" si="13"/>
        <v>6236014.3441829868</v>
      </c>
      <c r="P37" s="130">
        <f t="shared" si="28"/>
        <v>25180.349196896674</v>
      </c>
      <c r="Q37" s="130">
        <f t="shared" si="28"/>
        <v>1855.654186406947</v>
      </c>
      <c r="R37" s="130">
        <f t="shared" si="28"/>
        <v>1827.8222187880438</v>
      </c>
      <c r="S37" s="130">
        <f t="shared" si="28"/>
        <v>1261.9640692006701</v>
      </c>
      <c r="T37" s="130">
        <f t="shared" si="28"/>
        <v>5190.2103287076843</v>
      </c>
      <c r="U37" s="130">
        <f t="shared" si="28"/>
        <v>684</v>
      </c>
      <c r="V37" s="129">
        <f t="shared" si="15"/>
        <v>1630427.6104990595</v>
      </c>
      <c r="W37" s="129">
        <f t="shared" si="16"/>
        <v>0</v>
      </c>
      <c r="X37" s="129">
        <f t="shared" si="17"/>
        <v>984428.49059486471</v>
      </c>
      <c r="Y37" s="129">
        <f t="shared" si="18"/>
        <v>623549.06623274309</v>
      </c>
      <c r="Z37" s="129">
        <f t="shared" si="19"/>
        <v>923546.02589024534</v>
      </c>
      <c r="AA37" s="129">
        <f t="shared" si="20"/>
        <v>15732</v>
      </c>
      <c r="AB37" s="129">
        <f t="shared" si="21"/>
        <v>4177683.1932169124</v>
      </c>
      <c r="AC37" s="129">
        <f t="shared" si="22"/>
        <v>2058331.1509660743</v>
      </c>
      <c r="AD37" s="108">
        <f t="shared" si="23"/>
        <v>27036.003383303621</v>
      </c>
      <c r="AE37" s="128">
        <f t="shared" si="24"/>
        <v>2108800</v>
      </c>
      <c r="AF37" s="128">
        <f t="shared" si="25"/>
        <v>2086337.440485077</v>
      </c>
      <c r="AH37" s="108"/>
    </row>
    <row r="38" spans="1:34" x14ac:dyDescent="0.25">
      <c r="A38" s="138">
        <v>37000</v>
      </c>
      <c r="B38" s="137">
        <f t="shared" ref="B38:B69" si="29">MAX(1,(58.6+0.01*Passages_SU_exDG)/168)</f>
        <v>2.5511904761904765</v>
      </c>
      <c r="C38" s="135">
        <f t="shared" ref="C38:C69" si="30">MAX(1,(0.0225*Passages_SU_exDG)/168)</f>
        <v>4.9553571428571432</v>
      </c>
      <c r="D38" s="135">
        <f t="shared" ref="D38:D69" si="31">Passages_SU_exDG*4*10^(-5)+0.38</f>
        <v>1.8600000000000003</v>
      </c>
      <c r="E38" s="135">
        <f t="shared" ref="E38:E69" si="32">5.64*10^(-4)*Passages_SU_exDG</f>
        <v>20.868000000000002</v>
      </c>
      <c r="F38" s="136">
        <f t="shared" ref="F38:F69" si="33">MAX(-0.95+1.7*10^(-4)*Passages_SU_exDG,0)</f>
        <v>5.34</v>
      </c>
      <c r="G38" s="135">
        <f t="shared" ref="G38:G69" si="34">+B38*710000</f>
        <v>1811345.2380952383</v>
      </c>
      <c r="H38" s="134">
        <f t="shared" ref="H38:H69" si="35">IF(A38&lt;12000,-50000,0)</f>
        <v>0</v>
      </c>
      <c r="I38" s="132">
        <f t="shared" ref="I38:I69" si="36">6*49440.9*C38</f>
        <v>1469983.9017857146</v>
      </c>
      <c r="J38" s="132">
        <f t="shared" ref="J38:J69" si="37">71756.2*D38</f>
        <v>133466.53200000001</v>
      </c>
      <c r="K38" s="132">
        <f t="shared" ref="K38:K69" si="38">42196.4*E38</f>
        <v>880554.4752000001</v>
      </c>
      <c r="L38" s="133">
        <f t="shared" ref="L38:L69" si="39">26229.0162682393*F38</f>
        <v>140062.94687239785</v>
      </c>
      <c r="M38" s="132">
        <f t="shared" ref="M38:M69" si="40">9.93125*A38</f>
        <v>367456.25</v>
      </c>
      <c r="N38" s="132">
        <f t="shared" ref="N38:N69" si="41">43.22765*A38</f>
        <v>1599423.0499999998</v>
      </c>
      <c r="O38" s="131">
        <f t="shared" ref="O38:O69" si="42">SUM(G38:N38)</f>
        <v>6402292.3939533513</v>
      </c>
      <c r="P38" s="130">
        <f t="shared" si="28"/>
        <v>25879.803341254916</v>
      </c>
      <c r="Q38" s="130">
        <f t="shared" si="28"/>
        <v>1907.2001360293623</v>
      </c>
      <c r="R38" s="130">
        <f t="shared" si="28"/>
        <v>1878.5950581988227</v>
      </c>
      <c r="S38" s="130">
        <f t="shared" si="28"/>
        <v>1297.0186266784665</v>
      </c>
      <c r="T38" s="130">
        <f t="shared" si="28"/>
        <v>5334.3828378384533</v>
      </c>
      <c r="U38" s="130">
        <f t="shared" si="28"/>
        <v>703</v>
      </c>
      <c r="V38" s="129">
        <f t="shared" ref="V38:V69" si="43">+P38*V$4</f>
        <v>1675717.2663462558</v>
      </c>
      <c r="W38" s="129">
        <f t="shared" ref="W38:W69" si="44">+Q38*W$4</f>
        <v>0</v>
      </c>
      <c r="X38" s="129">
        <f t="shared" ref="X38:X69" si="45">+R38*X$4</f>
        <v>1011773.726444722</v>
      </c>
      <c r="Y38" s="129">
        <f t="shared" ref="Y38:Y69" si="46">+S38*Y$4</f>
        <v>640869.87362809712</v>
      </c>
      <c r="Z38" s="129">
        <f t="shared" ref="Z38:Z69" si="47">+T38*Z$4</f>
        <v>949200.08216497442</v>
      </c>
      <c r="AA38" s="129">
        <f t="shared" ref="AA38:AA69" si="48">+U38*AA$4</f>
        <v>16169</v>
      </c>
      <c r="AB38" s="129">
        <f t="shared" ref="AB38:AB69" si="49">SUM(V38:AA38)</f>
        <v>4293729.9485840499</v>
      </c>
      <c r="AC38" s="129">
        <f t="shared" ref="AC38:AC69" si="50">+O38-AB38</f>
        <v>2108562.4453693014</v>
      </c>
      <c r="AD38" s="108">
        <f t="shared" ref="AD38:AD69" si="51">+P38+Q38</f>
        <v>27787.003477284277</v>
      </c>
      <c r="AE38" s="128">
        <f t="shared" ref="AE38:AE69" si="52">IF(AD38&lt;=$AC$1,$AD$1,$AD$1+$AF$2+$AE$1*ROUNDUP((AD38-$AC$1)/2500,0))</f>
        <v>2108800</v>
      </c>
      <c r="AF38" s="128">
        <f t="shared" ref="AF38:AF69" si="53">IF(AD38&lt;=$AC$1,$AD$1,$AD$1+$AF$2+$AF$1*ROUNDUP((AD38-$AC$1)/2500,0))</f>
        <v>2086337.440485077</v>
      </c>
      <c r="AH38" s="108"/>
    </row>
    <row r="39" spans="1:34" x14ac:dyDescent="0.25">
      <c r="A39" s="138">
        <v>38000</v>
      </c>
      <c r="B39" s="137">
        <f t="shared" si="29"/>
        <v>2.6107142857142858</v>
      </c>
      <c r="C39" s="135">
        <f t="shared" si="30"/>
        <v>5.0892857142857144</v>
      </c>
      <c r="D39" s="135">
        <f t="shared" si="31"/>
        <v>1.9</v>
      </c>
      <c r="E39" s="135">
        <f t="shared" si="32"/>
        <v>21.432000000000002</v>
      </c>
      <c r="F39" s="136">
        <f t="shared" si="33"/>
        <v>5.5100000000000007</v>
      </c>
      <c r="G39" s="135">
        <f t="shared" si="34"/>
        <v>1853607.142857143</v>
      </c>
      <c r="H39" s="134">
        <f t="shared" si="35"/>
        <v>0</v>
      </c>
      <c r="I39" s="132">
        <f t="shared" si="36"/>
        <v>1509713.1964285716</v>
      </c>
      <c r="J39" s="132">
        <f t="shared" si="37"/>
        <v>136336.78</v>
      </c>
      <c r="K39" s="132">
        <f t="shared" si="38"/>
        <v>904353.2448000001</v>
      </c>
      <c r="L39" s="133">
        <f t="shared" si="39"/>
        <v>144521.87963799856</v>
      </c>
      <c r="M39" s="132">
        <f t="shared" si="40"/>
        <v>377387.5</v>
      </c>
      <c r="N39" s="132">
        <f t="shared" si="41"/>
        <v>1642650.7</v>
      </c>
      <c r="O39" s="131">
        <f t="shared" si="42"/>
        <v>6568570.443723713</v>
      </c>
      <c r="P39" s="130">
        <f t="shared" si="28"/>
        <v>26579.257485613154</v>
      </c>
      <c r="Q39" s="130">
        <f t="shared" si="28"/>
        <v>1958.7460856517775</v>
      </c>
      <c r="R39" s="130">
        <f t="shared" si="28"/>
        <v>1929.3678976096019</v>
      </c>
      <c r="S39" s="130">
        <f t="shared" si="28"/>
        <v>1332.0731841562629</v>
      </c>
      <c r="T39" s="130">
        <f t="shared" si="28"/>
        <v>5478.5553469692222</v>
      </c>
      <c r="U39" s="130">
        <f t="shared" si="28"/>
        <v>722</v>
      </c>
      <c r="V39" s="129">
        <f t="shared" si="43"/>
        <v>1721006.9221934518</v>
      </c>
      <c r="W39" s="129">
        <f t="shared" si="44"/>
        <v>0</v>
      </c>
      <c r="X39" s="129">
        <f t="shared" si="45"/>
        <v>1039118.9622945795</v>
      </c>
      <c r="Y39" s="129">
        <f t="shared" si="46"/>
        <v>658190.68102345103</v>
      </c>
      <c r="Z39" s="129">
        <f t="shared" si="47"/>
        <v>974854.13843970338</v>
      </c>
      <c r="AA39" s="129">
        <f t="shared" si="48"/>
        <v>16606</v>
      </c>
      <c r="AB39" s="129">
        <f t="shared" si="49"/>
        <v>4409776.7039511856</v>
      </c>
      <c r="AC39" s="129">
        <f t="shared" si="50"/>
        <v>2158793.7397725275</v>
      </c>
      <c r="AD39" s="108">
        <f t="shared" si="51"/>
        <v>28538.003571264933</v>
      </c>
      <c r="AE39" s="128">
        <f t="shared" si="52"/>
        <v>2108800</v>
      </c>
      <c r="AF39" s="128">
        <f t="shared" si="53"/>
        <v>2086337.440485077</v>
      </c>
      <c r="AH39" s="108"/>
    </row>
    <row r="40" spans="1:34" x14ac:dyDescent="0.25">
      <c r="A40" s="138">
        <v>39000</v>
      </c>
      <c r="B40" s="137">
        <f t="shared" si="29"/>
        <v>2.6702380952380955</v>
      </c>
      <c r="C40" s="135">
        <f t="shared" si="30"/>
        <v>5.2232142857142856</v>
      </c>
      <c r="D40" s="135">
        <f t="shared" si="31"/>
        <v>1.94</v>
      </c>
      <c r="E40" s="135">
        <f t="shared" si="32"/>
        <v>21.996000000000002</v>
      </c>
      <c r="F40" s="136">
        <f t="shared" si="33"/>
        <v>5.6800000000000006</v>
      </c>
      <c r="G40" s="135">
        <f t="shared" si="34"/>
        <v>1895869.0476190478</v>
      </c>
      <c r="H40" s="134">
        <f t="shared" si="35"/>
        <v>0</v>
      </c>
      <c r="I40" s="132">
        <f t="shared" si="36"/>
        <v>1549442.4910714286</v>
      </c>
      <c r="J40" s="132">
        <f t="shared" si="37"/>
        <v>139207.02799999999</v>
      </c>
      <c r="K40" s="132">
        <f t="shared" si="38"/>
        <v>928152.0144000001</v>
      </c>
      <c r="L40" s="133">
        <f t="shared" si="39"/>
        <v>148980.81240359924</v>
      </c>
      <c r="M40" s="132">
        <f t="shared" si="40"/>
        <v>387318.75</v>
      </c>
      <c r="N40" s="132">
        <f t="shared" si="41"/>
        <v>1685878.3499999999</v>
      </c>
      <c r="O40" s="131">
        <f t="shared" si="42"/>
        <v>6734848.4934940748</v>
      </c>
      <c r="P40" s="130">
        <f t="shared" si="28"/>
        <v>27278.711629971396</v>
      </c>
      <c r="Q40" s="130">
        <f t="shared" si="28"/>
        <v>2010.2920352741926</v>
      </c>
      <c r="R40" s="130">
        <f t="shared" si="28"/>
        <v>1980.1407370203808</v>
      </c>
      <c r="S40" s="130">
        <f t="shared" si="28"/>
        <v>1367.1277416340592</v>
      </c>
      <c r="T40" s="130">
        <f t="shared" si="28"/>
        <v>5622.7278560999912</v>
      </c>
      <c r="U40" s="130">
        <f t="shared" si="28"/>
        <v>741</v>
      </c>
      <c r="V40" s="129">
        <f t="shared" si="43"/>
        <v>1766296.5780406478</v>
      </c>
      <c r="W40" s="129">
        <f t="shared" si="44"/>
        <v>0</v>
      </c>
      <c r="X40" s="129">
        <f t="shared" si="45"/>
        <v>1066464.1981444368</v>
      </c>
      <c r="Y40" s="129">
        <f t="shared" si="46"/>
        <v>675511.48841880506</v>
      </c>
      <c r="Z40" s="129">
        <f t="shared" si="47"/>
        <v>1000508.1947144325</v>
      </c>
      <c r="AA40" s="129">
        <f t="shared" si="48"/>
        <v>17043</v>
      </c>
      <c r="AB40" s="129">
        <f t="shared" si="49"/>
        <v>4525823.4593183221</v>
      </c>
      <c r="AC40" s="129">
        <f t="shared" si="50"/>
        <v>2209025.0341757527</v>
      </c>
      <c r="AD40" s="108">
        <f t="shared" si="51"/>
        <v>29289.003665245589</v>
      </c>
      <c r="AE40" s="128">
        <f t="shared" si="52"/>
        <v>2274900</v>
      </c>
      <c r="AF40" s="128">
        <f t="shared" si="53"/>
        <v>2249629.6205457114</v>
      </c>
      <c r="AH40" s="108"/>
    </row>
    <row r="41" spans="1:34" x14ac:dyDescent="0.25">
      <c r="A41" s="138">
        <v>40000</v>
      </c>
      <c r="B41" s="137">
        <f t="shared" si="29"/>
        <v>2.7297619047619048</v>
      </c>
      <c r="C41" s="135">
        <f t="shared" si="30"/>
        <v>5.3571428571428568</v>
      </c>
      <c r="D41" s="135">
        <f t="shared" si="31"/>
        <v>1.98</v>
      </c>
      <c r="E41" s="135">
        <f t="shared" si="32"/>
        <v>22.560000000000002</v>
      </c>
      <c r="F41" s="136">
        <f t="shared" si="33"/>
        <v>5.8500000000000005</v>
      </c>
      <c r="G41" s="135">
        <f t="shared" si="34"/>
        <v>1938130.9523809524</v>
      </c>
      <c r="H41" s="134">
        <f t="shared" si="35"/>
        <v>0</v>
      </c>
      <c r="I41" s="132">
        <f t="shared" si="36"/>
        <v>1589171.7857142857</v>
      </c>
      <c r="J41" s="132">
        <f t="shared" si="37"/>
        <v>142077.27599999998</v>
      </c>
      <c r="K41" s="132">
        <f t="shared" si="38"/>
        <v>951950.7840000001</v>
      </c>
      <c r="L41" s="133">
        <f t="shared" si="39"/>
        <v>153439.74516919992</v>
      </c>
      <c r="M41" s="132">
        <f t="shared" si="40"/>
        <v>397250</v>
      </c>
      <c r="N41" s="132">
        <f t="shared" si="41"/>
        <v>1729105.9999999998</v>
      </c>
      <c r="O41" s="131">
        <f t="shared" si="42"/>
        <v>6901126.5432644384</v>
      </c>
      <c r="P41" s="130">
        <f t="shared" si="28"/>
        <v>27978.165774329638</v>
      </c>
      <c r="Q41" s="130">
        <f t="shared" si="28"/>
        <v>2061.8379848966078</v>
      </c>
      <c r="R41" s="130">
        <f t="shared" si="28"/>
        <v>2030.9135764311598</v>
      </c>
      <c r="S41" s="130">
        <f t="shared" si="28"/>
        <v>1402.1822991118556</v>
      </c>
      <c r="T41" s="130">
        <f t="shared" si="28"/>
        <v>5766.9003652307601</v>
      </c>
      <c r="U41" s="130">
        <f t="shared" si="28"/>
        <v>760</v>
      </c>
      <c r="V41" s="129">
        <f t="shared" si="43"/>
        <v>1811586.233887844</v>
      </c>
      <c r="W41" s="129">
        <f t="shared" si="44"/>
        <v>0</v>
      </c>
      <c r="X41" s="129">
        <f t="shared" si="45"/>
        <v>1093809.4339942941</v>
      </c>
      <c r="Y41" s="129">
        <f t="shared" si="46"/>
        <v>692832.29581415898</v>
      </c>
      <c r="Z41" s="129">
        <f t="shared" si="47"/>
        <v>1026162.2509891614</v>
      </c>
      <c r="AA41" s="129">
        <f t="shared" si="48"/>
        <v>17480</v>
      </c>
      <c r="AB41" s="129">
        <f t="shared" si="49"/>
        <v>4641870.2146854587</v>
      </c>
      <c r="AC41" s="129">
        <f t="shared" si="50"/>
        <v>2259256.3285789797</v>
      </c>
      <c r="AD41" s="108">
        <f t="shared" si="51"/>
        <v>30040.003759226245</v>
      </c>
      <c r="AE41" s="128">
        <f t="shared" si="52"/>
        <v>2274900</v>
      </c>
      <c r="AF41" s="128">
        <f t="shared" si="53"/>
        <v>2249629.6205457114</v>
      </c>
      <c r="AH41" s="108"/>
    </row>
    <row r="42" spans="1:34" x14ac:dyDescent="0.25">
      <c r="A42" s="138">
        <v>41000</v>
      </c>
      <c r="B42" s="137">
        <f t="shared" si="29"/>
        <v>2.7892857142857146</v>
      </c>
      <c r="C42" s="135">
        <f t="shared" si="30"/>
        <v>5.4910714285714288</v>
      </c>
      <c r="D42" s="135">
        <f t="shared" si="31"/>
        <v>2.02</v>
      </c>
      <c r="E42" s="135">
        <f t="shared" si="32"/>
        <v>23.124000000000002</v>
      </c>
      <c r="F42" s="136">
        <f t="shared" si="33"/>
        <v>6.0200000000000005</v>
      </c>
      <c r="G42" s="135">
        <f t="shared" si="34"/>
        <v>1980392.8571428573</v>
      </c>
      <c r="H42" s="134">
        <f t="shared" si="35"/>
        <v>0</v>
      </c>
      <c r="I42" s="132">
        <f t="shared" si="36"/>
        <v>1628901.080357143</v>
      </c>
      <c r="J42" s="132">
        <f t="shared" si="37"/>
        <v>144947.524</v>
      </c>
      <c r="K42" s="132">
        <f t="shared" si="38"/>
        <v>975749.5536000001</v>
      </c>
      <c r="L42" s="133">
        <f t="shared" si="39"/>
        <v>157898.67793480059</v>
      </c>
      <c r="M42" s="132">
        <f t="shared" si="40"/>
        <v>407181.25</v>
      </c>
      <c r="N42" s="132">
        <f t="shared" si="41"/>
        <v>1772333.65</v>
      </c>
      <c r="O42" s="131">
        <f t="shared" si="42"/>
        <v>7067404.5930348001</v>
      </c>
      <c r="P42" s="130">
        <f t="shared" si="28"/>
        <v>28677.619918687877</v>
      </c>
      <c r="Q42" s="130">
        <f t="shared" si="28"/>
        <v>2113.3839345190231</v>
      </c>
      <c r="R42" s="130">
        <f t="shared" si="28"/>
        <v>2081.6864158419389</v>
      </c>
      <c r="S42" s="130">
        <f t="shared" si="28"/>
        <v>1437.236856589652</v>
      </c>
      <c r="T42" s="130">
        <f t="shared" si="28"/>
        <v>5911.0728743615291</v>
      </c>
      <c r="U42" s="130">
        <f t="shared" si="28"/>
        <v>779</v>
      </c>
      <c r="V42" s="129">
        <f t="shared" si="43"/>
        <v>1856875.88973504</v>
      </c>
      <c r="W42" s="129">
        <f t="shared" si="44"/>
        <v>0</v>
      </c>
      <c r="X42" s="129">
        <f t="shared" si="45"/>
        <v>1121154.6698441515</v>
      </c>
      <c r="Y42" s="129">
        <f t="shared" si="46"/>
        <v>710153.10320951301</v>
      </c>
      <c r="Z42" s="129">
        <f t="shared" si="47"/>
        <v>1051816.3072638905</v>
      </c>
      <c r="AA42" s="129">
        <f t="shared" si="48"/>
        <v>17917</v>
      </c>
      <c r="AB42" s="129">
        <f t="shared" si="49"/>
        <v>4757916.9700525953</v>
      </c>
      <c r="AC42" s="129">
        <f t="shared" si="50"/>
        <v>2309487.6229822049</v>
      </c>
      <c r="AD42" s="108">
        <f t="shared" si="51"/>
        <v>30791.003853206901</v>
      </c>
      <c r="AE42" s="128">
        <f t="shared" si="52"/>
        <v>2274900</v>
      </c>
      <c r="AF42" s="128">
        <f t="shared" si="53"/>
        <v>2249629.6205457114</v>
      </c>
      <c r="AH42" s="108"/>
    </row>
    <row r="43" spans="1:34" x14ac:dyDescent="0.25">
      <c r="A43" s="138">
        <v>42000</v>
      </c>
      <c r="B43" s="137">
        <f t="shared" si="29"/>
        <v>2.8488095238095239</v>
      </c>
      <c r="C43" s="135">
        <f t="shared" si="30"/>
        <v>5.625</v>
      </c>
      <c r="D43" s="135">
        <f t="shared" si="31"/>
        <v>2.06</v>
      </c>
      <c r="E43" s="135">
        <f t="shared" si="32"/>
        <v>23.688000000000002</v>
      </c>
      <c r="F43" s="136">
        <f t="shared" si="33"/>
        <v>6.19</v>
      </c>
      <c r="G43" s="135">
        <f t="shared" si="34"/>
        <v>2022654.7619047619</v>
      </c>
      <c r="H43" s="134">
        <f t="shared" si="35"/>
        <v>0</v>
      </c>
      <c r="I43" s="132">
        <f t="shared" si="36"/>
        <v>1668630.3750000002</v>
      </c>
      <c r="J43" s="132">
        <f t="shared" si="37"/>
        <v>147817.772</v>
      </c>
      <c r="K43" s="132">
        <f t="shared" si="38"/>
        <v>999548.3232000001</v>
      </c>
      <c r="L43" s="133">
        <f t="shared" si="39"/>
        <v>162357.61070040127</v>
      </c>
      <c r="M43" s="132">
        <f t="shared" si="40"/>
        <v>417112.5</v>
      </c>
      <c r="N43" s="132">
        <f t="shared" si="41"/>
        <v>1815561.2999999998</v>
      </c>
      <c r="O43" s="131">
        <f t="shared" si="42"/>
        <v>7233682.6428051637</v>
      </c>
      <c r="P43" s="130">
        <f t="shared" si="28"/>
        <v>29377.074063046119</v>
      </c>
      <c r="Q43" s="130">
        <f t="shared" si="28"/>
        <v>2164.9298841414384</v>
      </c>
      <c r="R43" s="130">
        <f t="shared" si="28"/>
        <v>2132.4592552527179</v>
      </c>
      <c r="S43" s="130">
        <f t="shared" si="28"/>
        <v>1472.2914140674484</v>
      </c>
      <c r="T43" s="130">
        <f t="shared" si="28"/>
        <v>6055.2453834922981</v>
      </c>
      <c r="U43" s="130">
        <f t="shared" si="28"/>
        <v>798</v>
      </c>
      <c r="V43" s="129">
        <f t="shared" si="43"/>
        <v>1902165.5455822363</v>
      </c>
      <c r="W43" s="129">
        <f t="shared" si="44"/>
        <v>0</v>
      </c>
      <c r="X43" s="129">
        <f t="shared" si="45"/>
        <v>1148499.9056940088</v>
      </c>
      <c r="Y43" s="129">
        <f t="shared" si="46"/>
        <v>727473.91060486692</v>
      </c>
      <c r="Z43" s="129">
        <f t="shared" si="47"/>
        <v>1077470.3635386196</v>
      </c>
      <c r="AA43" s="129">
        <f t="shared" si="48"/>
        <v>18354</v>
      </c>
      <c r="AB43" s="129">
        <f t="shared" si="49"/>
        <v>4873963.7254197318</v>
      </c>
      <c r="AC43" s="129">
        <f t="shared" si="50"/>
        <v>2359718.9173854319</v>
      </c>
      <c r="AD43" s="108">
        <f t="shared" si="51"/>
        <v>31542.003947187557</v>
      </c>
      <c r="AE43" s="128">
        <f t="shared" si="52"/>
        <v>2441000</v>
      </c>
      <c r="AF43" s="128">
        <f t="shared" si="53"/>
        <v>2412921.8006063462</v>
      </c>
      <c r="AH43" s="108"/>
    </row>
    <row r="44" spans="1:34" x14ac:dyDescent="0.25">
      <c r="A44" s="138">
        <v>43000</v>
      </c>
      <c r="B44" s="137">
        <f t="shared" si="29"/>
        <v>2.9083333333333337</v>
      </c>
      <c r="C44" s="135">
        <f t="shared" si="30"/>
        <v>5.7589285714285712</v>
      </c>
      <c r="D44" s="135">
        <f t="shared" si="31"/>
        <v>2.1</v>
      </c>
      <c r="E44" s="135">
        <f t="shared" si="32"/>
        <v>24.252000000000002</v>
      </c>
      <c r="F44" s="136">
        <f t="shared" si="33"/>
        <v>6.36</v>
      </c>
      <c r="G44" s="135">
        <f t="shared" si="34"/>
        <v>2064916.666666667</v>
      </c>
      <c r="H44" s="134">
        <f t="shared" si="35"/>
        <v>0</v>
      </c>
      <c r="I44" s="132">
        <f t="shared" si="36"/>
        <v>1708359.6696428573</v>
      </c>
      <c r="J44" s="132">
        <f t="shared" si="37"/>
        <v>150688.01999999999</v>
      </c>
      <c r="K44" s="132">
        <f t="shared" si="38"/>
        <v>1023347.0928000001</v>
      </c>
      <c r="L44" s="133">
        <f t="shared" si="39"/>
        <v>166816.54346600195</v>
      </c>
      <c r="M44" s="132">
        <f t="shared" si="40"/>
        <v>427043.75</v>
      </c>
      <c r="N44" s="132">
        <f t="shared" si="41"/>
        <v>1858788.95</v>
      </c>
      <c r="O44" s="131">
        <f t="shared" si="42"/>
        <v>7399960.6925755264</v>
      </c>
      <c r="P44" s="130">
        <f t="shared" si="28"/>
        <v>30076.528207404361</v>
      </c>
      <c r="Q44" s="130">
        <f t="shared" si="28"/>
        <v>2216.4758337638536</v>
      </c>
      <c r="R44" s="130">
        <f t="shared" si="28"/>
        <v>2183.2320946634968</v>
      </c>
      <c r="S44" s="130">
        <f t="shared" si="28"/>
        <v>1507.345971545245</v>
      </c>
      <c r="T44" s="130">
        <f t="shared" si="28"/>
        <v>6199.417892623067</v>
      </c>
      <c r="U44" s="130">
        <f t="shared" si="28"/>
        <v>817</v>
      </c>
      <c r="V44" s="129">
        <f t="shared" si="43"/>
        <v>1947455.2014294323</v>
      </c>
      <c r="W44" s="129">
        <f t="shared" si="44"/>
        <v>0</v>
      </c>
      <c r="X44" s="129">
        <f t="shared" si="45"/>
        <v>1175845.1415438661</v>
      </c>
      <c r="Y44" s="129">
        <f t="shared" si="46"/>
        <v>744794.71800022107</v>
      </c>
      <c r="Z44" s="129">
        <f t="shared" si="47"/>
        <v>1103124.4198133484</v>
      </c>
      <c r="AA44" s="129">
        <f t="shared" si="48"/>
        <v>18791</v>
      </c>
      <c r="AB44" s="129">
        <f t="shared" si="49"/>
        <v>4990010.4807868674</v>
      </c>
      <c r="AC44" s="129">
        <f t="shared" si="50"/>
        <v>2409950.211788659</v>
      </c>
      <c r="AD44" s="108">
        <f t="shared" si="51"/>
        <v>32293.004041168213</v>
      </c>
      <c r="AE44" s="128">
        <f t="shared" si="52"/>
        <v>2441000</v>
      </c>
      <c r="AF44" s="128">
        <f t="shared" si="53"/>
        <v>2412921.8006063462</v>
      </c>
      <c r="AH44" s="108"/>
    </row>
    <row r="45" spans="1:34" x14ac:dyDescent="0.25">
      <c r="A45" s="138">
        <v>44000</v>
      </c>
      <c r="B45" s="137">
        <f t="shared" si="29"/>
        <v>2.967857142857143</v>
      </c>
      <c r="C45" s="135">
        <f t="shared" si="30"/>
        <v>5.8928571428571432</v>
      </c>
      <c r="D45" s="135">
        <f t="shared" si="31"/>
        <v>2.14</v>
      </c>
      <c r="E45" s="135">
        <f t="shared" si="32"/>
        <v>24.816000000000003</v>
      </c>
      <c r="F45" s="136">
        <f t="shared" si="33"/>
        <v>6.53</v>
      </c>
      <c r="G45" s="135">
        <f t="shared" si="34"/>
        <v>2107178.5714285714</v>
      </c>
      <c r="H45" s="134">
        <f t="shared" si="35"/>
        <v>0</v>
      </c>
      <c r="I45" s="132">
        <f t="shared" si="36"/>
        <v>1748088.9642857146</v>
      </c>
      <c r="J45" s="132">
        <f t="shared" si="37"/>
        <v>153558.26800000001</v>
      </c>
      <c r="K45" s="132">
        <f t="shared" si="38"/>
        <v>1047145.8624000001</v>
      </c>
      <c r="L45" s="133">
        <f t="shared" si="39"/>
        <v>171275.47623160263</v>
      </c>
      <c r="M45" s="132">
        <f t="shared" si="40"/>
        <v>436975</v>
      </c>
      <c r="N45" s="132">
        <f t="shared" si="41"/>
        <v>1902016.5999999999</v>
      </c>
      <c r="O45" s="131">
        <f t="shared" si="42"/>
        <v>7566238.7423458891</v>
      </c>
      <c r="P45" s="130">
        <f t="shared" si="28"/>
        <v>30775.982351762603</v>
      </c>
      <c r="Q45" s="130">
        <f t="shared" si="28"/>
        <v>2268.0217833862685</v>
      </c>
      <c r="R45" s="130">
        <f t="shared" si="28"/>
        <v>2234.0049340742758</v>
      </c>
      <c r="S45" s="130">
        <f t="shared" si="28"/>
        <v>1542.4005290230414</v>
      </c>
      <c r="T45" s="130">
        <f t="shared" si="28"/>
        <v>6343.5904017538369</v>
      </c>
      <c r="U45" s="130">
        <f t="shared" si="28"/>
        <v>836</v>
      </c>
      <c r="V45" s="129">
        <f t="shared" si="43"/>
        <v>1992744.8572766285</v>
      </c>
      <c r="W45" s="129">
        <f t="shared" si="44"/>
        <v>0</v>
      </c>
      <c r="X45" s="129">
        <f t="shared" si="45"/>
        <v>1203190.3773937235</v>
      </c>
      <c r="Y45" s="129">
        <f t="shared" si="46"/>
        <v>762115.52539557498</v>
      </c>
      <c r="Z45" s="129">
        <f t="shared" si="47"/>
        <v>1128778.4760880778</v>
      </c>
      <c r="AA45" s="129">
        <f t="shared" si="48"/>
        <v>19228</v>
      </c>
      <c r="AB45" s="129">
        <f t="shared" si="49"/>
        <v>5106057.2361540049</v>
      </c>
      <c r="AC45" s="129">
        <f t="shared" si="50"/>
        <v>2460181.5061918842</v>
      </c>
      <c r="AD45" s="108">
        <f t="shared" si="51"/>
        <v>33044.004135148869</v>
      </c>
      <c r="AE45" s="128">
        <f t="shared" si="52"/>
        <v>2441000</v>
      </c>
      <c r="AF45" s="128">
        <f t="shared" si="53"/>
        <v>2412921.8006063462</v>
      </c>
      <c r="AH45" s="108"/>
    </row>
    <row r="46" spans="1:34" x14ac:dyDescent="0.25">
      <c r="A46" s="138">
        <v>45000</v>
      </c>
      <c r="B46" s="137">
        <f t="shared" si="29"/>
        <v>3.0273809523809527</v>
      </c>
      <c r="C46" s="135">
        <f t="shared" si="30"/>
        <v>6.0267857142857144</v>
      </c>
      <c r="D46" s="135">
        <f t="shared" si="31"/>
        <v>2.1800000000000002</v>
      </c>
      <c r="E46" s="135">
        <f t="shared" si="32"/>
        <v>25.380000000000003</v>
      </c>
      <c r="F46" s="136">
        <f t="shared" si="33"/>
        <v>6.7</v>
      </c>
      <c r="G46" s="135">
        <f t="shared" si="34"/>
        <v>2149440.4761904762</v>
      </c>
      <c r="H46" s="134">
        <f t="shared" si="35"/>
        <v>0</v>
      </c>
      <c r="I46" s="132">
        <f t="shared" si="36"/>
        <v>1787818.2589285716</v>
      </c>
      <c r="J46" s="132">
        <f t="shared" si="37"/>
        <v>156428.516</v>
      </c>
      <c r="K46" s="132">
        <f t="shared" si="38"/>
        <v>1070944.6320000002</v>
      </c>
      <c r="L46" s="133">
        <f t="shared" si="39"/>
        <v>175734.40899720331</v>
      </c>
      <c r="M46" s="132">
        <f t="shared" si="40"/>
        <v>446906.25</v>
      </c>
      <c r="N46" s="132">
        <f t="shared" si="41"/>
        <v>1945244.2499999998</v>
      </c>
      <c r="O46" s="131">
        <f t="shared" si="42"/>
        <v>7732516.7921162508</v>
      </c>
      <c r="P46" s="130">
        <f t="shared" ref="P46:U55" si="54">+$A46*P$4</f>
        <v>31475.436496120841</v>
      </c>
      <c r="Q46" s="130">
        <f t="shared" si="54"/>
        <v>2319.5677330086837</v>
      </c>
      <c r="R46" s="130">
        <f t="shared" si="54"/>
        <v>2284.7777734850547</v>
      </c>
      <c r="S46" s="130">
        <f t="shared" si="54"/>
        <v>1577.4550865008378</v>
      </c>
      <c r="T46" s="130">
        <f t="shared" si="54"/>
        <v>6487.7629108846058</v>
      </c>
      <c r="U46" s="130">
        <f t="shared" si="54"/>
        <v>855</v>
      </c>
      <c r="V46" s="129">
        <f t="shared" si="43"/>
        <v>2038034.5131238245</v>
      </c>
      <c r="W46" s="129">
        <f t="shared" si="44"/>
        <v>0</v>
      </c>
      <c r="X46" s="129">
        <f t="shared" si="45"/>
        <v>1230535.6132435808</v>
      </c>
      <c r="Y46" s="129">
        <f t="shared" si="46"/>
        <v>779436.33279092901</v>
      </c>
      <c r="Z46" s="129">
        <f t="shared" si="47"/>
        <v>1154432.5323628068</v>
      </c>
      <c r="AA46" s="129">
        <f t="shared" si="48"/>
        <v>19665</v>
      </c>
      <c r="AB46" s="129">
        <f t="shared" si="49"/>
        <v>5222103.9915211406</v>
      </c>
      <c r="AC46" s="129">
        <f t="shared" si="50"/>
        <v>2510412.8005951103</v>
      </c>
      <c r="AD46" s="108">
        <f t="shared" si="51"/>
        <v>33795.004229129525</v>
      </c>
      <c r="AE46" s="128">
        <f t="shared" si="52"/>
        <v>2441000</v>
      </c>
      <c r="AF46" s="128">
        <f t="shared" si="53"/>
        <v>2412921.8006063462</v>
      </c>
      <c r="AH46" s="108"/>
    </row>
    <row r="47" spans="1:34" x14ac:dyDescent="0.25">
      <c r="A47" s="138">
        <v>46000</v>
      </c>
      <c r="B47" s="137">
        <f t="shared" si="29"/>
        <v>3.086904761904762</v>
      </c>
      <c r="C47" s="135">
        <f t="shared" si="30"/>
        <v>6.1607142857142856</v>
      </c>
      <c r="D47" s="135">
        <f t="shared" si="31"/>
        <v>2.2200000000000002</v>
      </c>
      <c r="E47" s="135">
        <f t="shared" si="32"/>
        <v>25.944000000000003</v>
      </c>
      <c r="F47" s="136">
        <f t="shared" si="33"/>
        <v>6.87</v>
      </c>
      <c r="G47" s="135">
        <f t="shared" si="34"/>
        <v>2191702.3809523811</v>
      </c>
      <c r="H47" s="134">
        <f t="shared" si="35"/>
        <v>0</v>
      </c>
      <c r="I47" s="132">
        <f t="shared" si="36"/>
        <v>1827547.5535714286</v>
      </c>
      <c r="J47" s="132">
        <f t="shared" si="37"/>
        <v>159298.764</v>
      </c>
      <c r="K47" s="132">
        <f t="shared" si="38"/>
        <v>1094743.4016000002</v>
      </c>
      <c r="L47" s="133">
        <f t="shared" si="39"/>
        <v>180193.34176280399</v>
      </c>
      <c r="M47" s="132">
        <f t="shared" si="40"/>
        <v>456837.5</v>
      </c>
      <c r="N47" s="132">
        <f t="shared" si="41"/>
        <v>1988471.9</v>
      </c>
      <c r="O47" s="131">
        <f t="shared" si="42"/>
        <v>7898794.8418866135</v>
      </c>
      <c r="P47" s="130">
        <f t="shared" si="54"/>
        <v>32174.890640479083</v>
      </c>
      <c r="Q47" s="130">
        <f t="shared" si="54"/>
        <v>2371.113682631099</v>
      </c>
      <c r="R47" s="130">
        <f t="shared" si="54"/>
        <v>2335.5506128958336</v>
      </c>
      <c r="S47" s="130">
        <f t="shared" si="54"/>
        <v>1612.5096439786341</v>
      </c>
      <c r="T47" s="130">
        <f t="shared" si="54"/>
        <v>6631.9354200153748</v>
      </c>
      <c r="U47" s="130">
        <f t="shared" si="54"/>
        <v>874</v>
      </c>
      <c r="V47" s="129">
        <f t="shared" si="43"/>
        <v>2083324.1689710207</v>
      </c>
      <c r="W47" s="129">
        <f t="shared" si="44"/>
        <v>0</v>
      </c>
      <c r="X47" s="129">
        <f t="shared" si="45"/>
        <v>1257880.8490934381</v>
      </c>
      <c r="Y47" s="129">
        <f t="shared" si="46"/>
        <v>796757.14018628292</v>
      </c>
      <c r="Z47" s="129">
        <f t="shared" si="47"/>
        <v>1180086.5886375357</v>
      </c>
      <c r="AA47" s="129">
        <f t="shared" si="48"/>
        <v>20102</v>
      </c>
      <c r="AB47" s="129">
        <f t="shared" si="49"/>
        <v>5338150.7468882771</v>
      </c>
      <c r="AC47" s="129">
        <f t="shared" si="50"/>
        <v>2560644.0949983364</v>
      </c>
      <c r="AD47" s="108">
        <f t="shared" si="51"/>
        <v>34546.004323110181</v>
      </c>
      <c r="AE47" s="128">
        <f t="shared" si="52"/>
        <v>2607100</v>
      </c>
      <c r="AF47" s="128">
        <f t="shared" si="53"/>
        <v>2576213.9806669811</v>
      </c>
      <c r="AH47" s="108"/>
    </row>
    <row r="48" spans="1:34" x14ac:dyDescent="0.25">
      <c r="A48" s="138">
        <v>47000</v>
      </c>
      <c r="B48" s="137">
        <f t="shared" si="29"/>
        <v>3.1464285714285714</v>
      </c>
      <c r="C48" s="135">
        <f t="shared" si="30"/>
        <v>6.2946428571428568</v>
      </c>
      <c r="D48" s="135">
        <f t="shared" si="31"/>
        <v>2.2600000000000002</v>
      </c>
      <c r="E48" s="135">
        <f t="shared" si="32"/>
        <v>26.508000000000003</v>
      </c>
      <c r="F48" s="136">
        <f t="shared" si="33"/>
        <v>7.04</v>
      </c>
      <c r="G48" s="135">
        <f t="shared" si="34"/>
        <v>2233964.2857142854</v>
      </c>
      <c r="H48" s="134">
        <f t="shared" si="35"/>
        <v>0</v>
      </c>
      <c r="I48" s="132">
        <f t="shared" si="36"/>
        <v>1867276.8482142857</v>
      </c>
      <c r="J48" s="132">
        <f t="shared" si="37"/>
        <v>162169.01200000002</v>
      </c>
      <c r="K48" s="132">
        <f t="shared" si="38"/>
        <v>1118542.1712000002</v>
      </c>
      <c r="L48" s="133">
        <f t="shared" si="39"/>
        <v>184652.27452840467</v>
      </c>
      <c r="M48" s="132">
        <f t="shared" si="40"/>
        <v>466768.75</v>
      </c>
      <c r="N48" s="132">
        <f t="shared" si="41"/>
        <v>2031699.5499999998</v>
      </c>
      <c r="O48" s="131">
        <f t="shared" si="42"/>
        <v>8065072.8916569753</v>
      </c>
      <c r="P48" s="130">
        <f t="shared" si="54"/>
        <v>32874.344784837325</v>
      </c>
      <c r="Q48" s="130">
        <f t="shared" si="54"/>
        <v>2422.6596322535142</v>
      </c>
      <c r="R48" s="130">
        <f t="shared" si="54"/>
        <v>2386.3234523066126</v>
      </c>
      <c r="S48" s="130">
        <f t="shared" si="54"/>
        <v>1647.5642014564305</v>
      </c>
      <c r="T48" s="130">
        <f t="shared" si="54"/>
        <v>6776.1079291461438</v>
      </c>
      <c r="U48" s="130">
        <f t="shared" si="54"/>
        <v>893</v>
      </c>
      <c r="V48" s="129">
        <f t="shared" si="43"/>
        <v>2128613.8248182167</v>
      </c>
      <c r="W48" s="129">
        <f t="shared" si="44"/>
        <v>0</v>
      </c>
      <c r="X48" s="129">
        <f t="shared" si="45"/>
        <v>1285226.0849432955</v>
      </c>
      <c r="Y48" s="129">
        <f t="shared" si="46"/>
        <v>814077.94758163695</v>
      </c>
      <c r="Z48" s="129">
        <f t="shared" si="47"/>
        <v>1205740.6449122648</v>
      </c>
      <c r="AA48" s="129">
        <f t="shared" si="48"/>
        <v>20539</v>
      </c>
      <c r="AB48" s="129">
        <f t="shared" si="49"/>
        <v>5454197.5022554137</v>
      </c>
      <c r="AC48" s="129">
        <f t="shared" si="50"/>
        <v>2610875.3894015616</v>
      </c>
      <c r="AD48" s="108">
        <f t="shared" si="51"/>
        <v>35297.004417090837</v>
      </c>
      <c r="AE48" s="128">
        <f t="shared" si="52"/>
        <v>2607100</v>
      </c>
      <c r="AF48" s="128">
        <f t="shared" si="53"/>
        <v>2576213.9806669811</v>
      </c>
      <c r="AH48" s="108"/>
    </row>
    <row r="49" spans="1:34" x14ac:dyDescent="0.25">
      <c r="A49" s="138">
        <v>48000</v>
      </c>
      <c r="B49" s="137">
        <f t="shared" si="29"/>
        <v>3.2059523809523811</v>
      </c>
      <c r="C49" s="135">
        <f t="shared" si="30"/>
        <v>6.4285714285714288</v>
      </c>
      <c r="D49" s="135">
        <f t="shared" si="31"/>
        <v>2.3000000000000003</v>
      </c>
      <c r="E49" s="135">
        <f t="shared" si="32"/>
        <v>27.072000000000003</v>
      </c>
      <c r="F49" s="136">
        <f t="shared" si="33"/>
        <v>7.21</v>
      </c>
      <c r="G49" s="135">
        <f t="shared" si="34"/>
        <v>2276226.1904761908</v>
      </c>
      <c r="H49" s="134">
        <f t="shared" si="35"/>
        <v>0</v>
      </c>
      <c r="I49" s="132">
        <f t="shared" si="36"/>
        <v>1907006.1428571432</v>
      </c>
      <c r="J49" s="132">
        <f t="shared" si="37"/>
        <v>165039.26</v>
      </c>
      <c r="K49" s="132">
        <f t="shared" si="38"/>
        <v>1142340.9408000002</v>
      </c>
      <c r="L49" s="133">
        <f t="shared" si="39"/>
        <v>189111.20729400535</v>
      </c>
      <c r="M49" s="132">
        <f t="shared" si="40"/>
        <v>476700</v>
      </c>
      <c r="N49" s="132">
        <f t="shared" si="41"/>
        <v>2074927.2</v>
      </c>
      <c r="O49" s="131">
        <f t="shared" si="42"/>
        <v>8231350.9414273389</v>
      </c>
      <c r="P49" s="130">
        <f t="shared" si="54"/>
        <v>33573.798929195567</v>
      </c>
      <c r="Q49" s="130">
        <f t="shared" si="54"/>
        <v>2474.2055818759295</v>
      </c>
      <c r="R49" s="130">
        <f t="shared" si="54"/>
        <v>2437.0962917173915</v>
      </c>
      <c r="S49" s="130">
        <f t="shared" si="54"/>
        <v>1682.6187589342269</v>
      </c>
      <c r="T49" s="130">
        <f t="shared" si="54"/>
        <v>6920.2804382769127</v>
      </c>
      <c r="U49" s="130">
        <f t="shared" si="54"/>
        <v>912</v>
      </c>
      <c r="V49" s="129">
        <f t="shared" si="43"/>
        <v>2173903.4806654132</v>
      </c>
      <c r="W49" s="129">
        <f t="shared" si="44"/>
        <v>0</v>
      </c>
      <c r="X49" s="129">
        <f t="shared" si="45"/>
        <v>1312571.3207931528</v>
      </c>
      <c r="Y49" s="129">
        <f t="shared" si="46"/>
        <v>831398.75497699087</v>
      </c>
      <c r="Z49" s="129">
        <f t="shared" si="47"/>
        <v>1231394.7011869939</v>
      </c>
      <c r="AA49" s="129">
        <f t="shared" si="48"/>
        <v>20976</v>
      </c>
      <c r="AB49" s="129">
        <f t="shared" si="49"/>
        <v>5570244.2576225512</v>
      </c>
      <c r="AC49" s="129">
        <f t="shared" si="50"/>
        <v>2661106.6838047877</v>
      </c>
      <c r="AD49" s="108">
        <f t="shared" si="51"/>
        <v>36048.0045110715</v>
      </c>
      <c r="AE49" s="128">
        <f t="shared" si="52"/>
        <v>2607100</v>
      </c>
      <c r="AF49" s="128">
        <f t="shared" si="53"/>
        <v>2576213.9806669811</v>
      </c>
      <c r="AH49" s="108"/>
    </row>
    <row r="50" spans="1:34" x14ac:dyDescent="0.25">
      <c r="A50" s="138">
        <v>49000</v>
      </c>
      <c r="B50" s="137">
        <f t="shared" si="29"/>
        <v>3.2654761904761904</v>
      </c>
      <c r="C50" s="135">
        <f t="shared" si="30"/>
        <v>6.5625</v>
      </c>
      <c r="D50" s="135">
        <f t="shared" si="31"/>
        <v>2.3400000000000003</v>
      </c>
      <c r="E50" s="135">
        <f t="shared" si="32"/>
        <v>27.636000000000003</v>
      </c>
      <c r="F50" s="136">
        <f t="shared" si="33"/>
        <v>7.38</v>
      </c>
      <c r="G50" s="135">
        <f t="shared" si="34"/>
        <v>2318488.0952380951</v>
      </c>
      <c r="H50" s="134">
        <f t="shared" si="35"/>
        <v>0</v>
      </c>
      <c r="I50" s="132">
        <f t="shared" si="36"/>
        <v>1946735.4375000002</v>
      </c>
      <c r="J50" s="132">
        <f t="shared" si="37"/>
        <v>167909.508</v>
      </c>
      <c r="K50" s="132">
        <f t="shared" si="38"/>
        <v>1166139.7104000002</v>
      </c>
      <c r="L50" s="133">
        <f t="shared" si="39"/>
        <v>193570.14005960603</v>
      </c>
      <c r="M50" s="132">
        <f t="shared" si="40"/>
        <v>486631.25</v>
      </c>
      <c r="N50" s="132">
        <f t="shared" si="41"/>
        <v>2118154.8499999996</v>
      </c>
      <c r="O50" s="131">
        <f t="shared" si="42"/>
        <v>8397628.9911977015</v>
      </c>
      <c r="P50" s="130">
        <f t="shared" si="54"/>
        <v>34273.253073553809</v>
      </c>
      <c r="Q50" s="130">
        <f t="shared" si="54"/>
        <v>2525.7515314983448</v>
      </c>
      <c r="R50" s="130">
        <f t="shared" si="54"/>
        <v>2487.8691311281709</v>
      </c>
      <c r="S50" s="130">
        <f t="shared" si="54"/>
        <v>1717.6733164120233</v>
      </c>
      <c r="T50" s="130">
        <f t="shared" si="54"/>
        <v>7064.4529474076817</v>
      </c>
      <c r="U50" s="130">
        <f t="shared" si="54"/>
        <v>931</v>
      </c>
      <c r="V50" s="129">
        <f t="shared" si="43"/>
        <v>2219193.1365126092</v>
      </c>
      <c r="W50" s="129">
        <f t="shared" si="44"/>
        <v>0</v>
      </c>
      <c r="X50" s="129">
        <f t="shared" si="45"/>
        <v>1339916.5566430103</v>
      </c>
      <c r="Y50" s="129">
        <f t="shared" si="46"/>
        <v>848719.5623723449</v>
      </c>
      <c r="Z50" s="129">
        <f t="shared" si="47"/>
        <v>1257048.7574617229</v>
      </c>
      <c r="AA50" s="129">
        <f t="shared" si="48"/>
        <v>21413</v>
      </c>
      <c r="AB50" s="129">
        <f t="shared" si="49"/>
        <v>5686291.0129896868</v>
      </c>
      <c r="AC50" s="129">
        <f t="shared" si="50"/>
        <v>2711337.9782080147</v>
      </c>
      <c r="AD50" s="108">
        <f t="shared" si="51"/>
        <v>36799.004605052156</v>
      </c>
      <c r="AE50" s="128">
        <f t="shared" si="52"/>
        <v>2773200</v>
      </c>
      <c r="AF50" s="128">
        <f t="shared" si="53"/>
        <v>2739506.1607276155</v>
      </c>
      <c r="AH50" s="108"/>
    </row>
    <row r="51" spans="1:34" x14ac:dyDescent="0.25">
      <c r="A51" s="138">
        <v>50000</v>
      </c>
      <c r="B51" s="137">
        <f t="shared" si="29"/>
        <v>3.3250000000000002</v>
      </c>
      <c r="C51" s="135">
        <f t="shared" si="30"/>
        <v>6.6964285714285712</v>
      </c>
      <c r="D51" s="135">
        <f t="shared" si="31"/>
        <v>2.38</v>
      </c>
      <c r="E51" s="135">
        <f t="shared" si="32"/>
        <v>28.200000000000003</v>
      </c>
      <c r="F51" s="136">
        <f t="shared" si="33"/>
        <v>7.55</v>
      </c>
      <c r="G51" s="135">
        <f t="shared" si="34"/>
        <v>2360750</v>
      </c>
      <c r="H51" s="134">
        <f t="shared" si="35"/>
        <v>0</v>
      </c>
      <c r="I51" s="132">
        <f t="shared" si="36"/>
        <v>1986464.7321428573</v>
      </c>
      <c r="J51" s="132">
        <f t="shared" si="37"/>
        <v>170779.75599999999</v>
      </c>
      <c r="K51" s="132">
        <f t="shared" si="38"/>
        <v>1189938.4800000002</v>
      </c>
      <c r="L51" s="133">
        <f t="shared" si="39"/>
        <v>198029.07282520671</v>
      </c>
      <c r="M51" s="132">
        <f t="shared" si="40"/>
        <v>496562.5</v>
      </c>
      <c r="N51" s="132">
        <f t="shared" si="41"/>
        <v>2161382.5</v>
      </c>
      <c r="O51" s="131">
        <f t="shared" si="42"/>
        <v>8563907.0409680642</v>
      </c>
      <c r="P51" s="130">
        <f t="shared" si="54"/>
        <v>34972.707217912044</v>
      </c>
      <c r="Q51" s="130">
        <f t="shared" si="54"/>
        <v>2577.29748112076</v>
      </c>
      <c r="R51" s="130">
        <f t="shared" si="54"/>
        <v>2538.6419705389499</v>
      </c>
      <c r="S51" s="130">
        <f t="shared" si="54"/>
        <v>1752.7278738898196</v>
      </c>
      <c r="T51" s="130">
        <f t="shared" si="54"/>
        <v>7208.6254565384506</v>
      </c>
      <c r="U51" s="130">
        <f t="shared" si="54"/>
        <v>950</v>
      </c>
      <c r="V51" s="129">
        <f t="shared" si="43"/>
        <v>2264482.7923598047</v>
      </c>
      <c r="W51" s="129">
        <f t="shared" si="44"/>
        <v>0</v>
      </c>
      <c r="X51" s="129">
        <f t="shared" si="45"/>
        <v>1367261.7924928677</v>
      </c>
      <c r="Y51" s="129">
        <f t="shared" si="46"/>
        <v>866040.36976769881</v>
      </c>
      <c r="Z51" s="129">
        <f t="shared" si="47"/>
        <v>1282702.8137364518</v>
      </c>
      <c r="AA51" s="129">
        <f t="shared" si="48"/>
        <v>21850</v>
      </c>
      <c r="AB51" s="129">
        <f t="shared" si="49"/>
        <v>5802337.7683568224</v>
      </c>
      <c r="AC51" s="129">
        <f t="shared" si="50"/>
        <v>2761569.2726112418</v>
      </c>
      <c r="AD51" s="108">
        <f t="shared" si="51"/>
        <v>37550.004699032805</v>
      </c>
      <c r="AE51" s="128">
        <f t="shared" si="52"/>
        <v>2773200</v>
      </c>
      <c r="AF51" s="128">
        <f t="shared" si="53"/>
        <v>2739506.1607276155</v>
      </c>
      <c r="AH51" s="108"/>
    </row>
    <row r="52" spans="1:34" x14ac:dyDescent="0.25">
      <c r="A52" s="138">
        <v>51000</v>
      </c>
      <c r="B52" s="137">
        <f t="shared" si="29"/>
        <v>3.3845238095238095</v>
      </c>
      <c r="C52" s="135">
        <f t="shared" si="30"/>
        <v>6.8303571428571432</v>
      </c>
      <c r="D52" s="135">
        <f t="shared" si="31"/>
        <v>2.42</v>
      </c>
      <c r="E52" s="135">
        <f t="shared" si="32"/>
        <v>28.764000000000003</v>
      </c>
      <c r="F52" s="136">
        <f t="shared" si="33"/>
        <v>7.72</v>
      </c>
      <c r="G52" s="135">
        <f t="shared" si="34"/>
        <v>2403011.9047619049</v>
      </c>
      <c r="H52" s="134">
        <f t="shared" si="35"/>
        <v>0</v>
      </c>
      <c r="I52" s="132">
        <f t="shared" si="36"/>
        <v>2026194.0267857146</v>
      </c>
      <c r="J52" s="132">
        <f t="shared" si="37"/>
        <v>173650.00399999999</v>
      </c>
      <c r="K52" s="132">
        <f t="shared" si="38"/>
        <v>1213737.2496000002</v>
      </c>
      <c r="L52" s="133">
        <f t="shared" si="39"/>
        <v>202488.00559080738</v>
      </c>
      <c r="M52" s="132">
        <f t="shared" si="40"/>
        <v>506493.75</v>
      </c>
      <c r="N52" s="132">
        <f t="shared" si="41"/>
        <v>2204610.15</v>
      </c>
      <c r="O52" s="131">
        <f t="shared" si="42"/>
        <v>8730185.0907384269</v>
      </c>
      <c r="P52" s="130">
        <f t="shared" si="54"/>
        <v>35672.161362270286</v>
      </c>
      <c r="Q52" s="130">
        <f t="shared" si="54"/>
        <v>2628.8434307431748</v>
      </c>
      <c r="R52" s="130">
        <f t="shared" si="54"/>
        <v>2589.4148099497288</v>
      </c>
      <c r="S52" s="130">
        <f t="shared" si="54"/>
        <v>1787.782431367616</v>
      </c>
      <c r="T52" s="130">
        <f t="shared" si="54"/>
        <v>7352.7979656692196</v>
      </c>
      <c r="U52" s="130">
        <f t="shared" si="54"/>
        <v>969</v>
      </c>
      <c r="V52" s="129">
        <f t="shared" si="43"/>
        <v>2309772.4482070012</v>
      </c>
      <c r="W52" s="129">
        <f t="shared" si="44"/>
        <v>0</v>
      </c>
      <c r="X52" s="129">
        <f t="shared" si="45"/>
        <v>1394607.028342725</v>
      </c>
      <c r="Y52" s="129">
        <f t="shared" si="46"/>
        <v>883361.17716305272</v>
      </c>
      <c r="Z52" s="129">
        <f t="shared" si="47"/>
        <v>1308356.8700111809</v>
      </c>
      <c r="AA52" s="129">
        <f t="shared" si="48"/>
        <v>22287</v>
      </c>
      <c r="AB52" s="129">
        <f t="shared" si="49"/>
        <v>5918384.523723959</v>
      </c>
      <c r="AC52" s="129">
        <f t="shared" si="50"/>
        <v>2811800.5670144679</v>
      </c>
      <c r="AD52" s="108">
        <f t="shared" si="51"/>
        <v>38301.004793013461</v>
      </c>
      <c r="AE52" s="128">
        <f t="shared" si="52"/>
        <v>2773200</v>
      </c>
      <c r="AF52" s="128">
        <f t="shared" si="53"/>
        <v>2739506.1607276155</v>
      </c>
      <c r="AH52" s="108"/>
    </row>
    <row r="53" spans="1:34" x14ac:dyDescent="0.25">
      <c r="A53" s="138">
        <v>52000</v>
      </c>
      <c r="B53" s="137">
        <f t="shared" si="29"/>
        <v>3.4440476190476192</v>
      </c>
      <c r="C53" s="135">
        <f t="shared" si="30"/>
        <v>6.9642857142857144</v>
      </c>
      <c r="D53" s="135">
        <f t="shared" si="31"/>
        <v>2.46</v>
      </c>
      <c r="E53" s="135">
        <f t="shared" si="32"/>
        <v>29.328000000000003</v>
      </c>
      <c r="F53" s="136">
        <f t="shared" si="33"/>
        <v>7.89</v>
      </c>
      <c r="G53" s="135">
        <f t="shared" si="34"/>
        <v>2445273.8095238097</v>
      </c>
      <c r="H53" s="134">
        <f t="shared" si="35"/>
        <v>0</v>
      </c>
      <c r="I53" s="132">
        <f t="shared" si="36"/>
        <v>2065923.3214285716</v>
      </c>
      <c r="J53" s="132">
        <f t="shared" si="37"/>
        <v>176520.25199999998</v>
      </c>
      <c r="K53" s="132">
        <f t="shared" si="38"/>
        <v>1237536.0192000002</v>
      </c>
      <c r="L53" s="133">
        <f t="shared" si="39"/>
        <v>206946.93835640806</v>
      </c>
      <c r="M53" s="132">
        <f t="shared" si="40"/>
        <v>516425</v>
      </c>
      <c r="N53" s="132">
        <f t="shared" si="41"/>
        <v>2247837.7999999998</v>
      </c>
      <c r="O53" s="131">
        <f t="shared" si="42"/>
        <v>8896463.1405087896</v>
      </c>
      <c r="P53" s="130">
        <f t="shared" si="54"/>
        <v>36371.615506628528</v>
      </c>
      <c r="Q53" s="130">
        <f t="shared" si="54"/>
        <v>2680.3893803655901</v>
      </c>
      <c r="R53" s="130">
        <f t="shared" si="54"/>
        <v>2640.1876493605077</v>
      </c>
      <c r="S53" s="130">
        <f t="shared" si="54"/>
        <v>1822.8369888454124</v>
      </c>
      <c r="T53" s="130">
        <f t="shared" si="54"/>
        <v>7496.9704747999886</v>
      </c>
      <c r="U53" s="130">
        <f t="shared" si="54"/>
        <v>988</v>
      </c>
      <c r="V53" s="129">
        <f t="shared" si="43"/>
        <v>2355062.1040541972</v>
      </c>
      <c r="W53" s="129">
        <f t="shared" si="44"/>
        <v>0</v>
      </c>
      <c r="X53" s="129">
        <f t="shared" si="45"/>
        <v>1421952.2641925823</v>
      </c>
      <c r="Y53" s="129">
        <f t="shared" si="46"/>
        <v>900681.98455840675</v>
      </c>
      <c r="Z53" s="129">
        <f t="shared" si="47"/>
        <v>1334010.92628591</v>
      </c>
      <c r="AA53" s="129">
        <f t="shared" si="48"/>
        <v>22724</v>
      </c>
      <c r="AB53" s="129">
        <f t="shared" si="49"/>
        <v>6034431.2790910956</v>
      </c>
      <c r="AC53" s="129">
        <f t="shared" si="50"/>
        <v>2862031.861417694</v>
      </c>
      <c r="AD53" s="108">
        <f t="shared" si="51"/>
        <v>39052.004886994117</v>
      </c>
      <c r="AE53" s="128">
        <f t="shared" si="52"/>
        <v>2939300</v>
      </c>
      <c r="AF53" s="128">
        <f t="shared" si="53"/>
        <v>2902798.3407882499</v>
      </c>
      <c r="AH53" s="108"/>
    </row>
    <row r="54" spans="1:34" x14ac:dyDescent="0.25">
      <c r="A54" s="138">
        <v>53000</v>
      </c>
      <c r="B54" s="137">
        <f t="shared" si="29"/>
        <v>3.5035714285714286</v>
      </c>
      <c r="C54" s="135">
        <f t="shared" si="30"/>
        <v>7.0982142857142856</v>
      </c>
      <c r="D54" s="135">
        <f t="shared" si="31"/>
        <v>2.5</v>
      </c>
      <c r="E54" s="135">
        <f t="shared" si="32"/>
        <v>29.892000000000003</v>
      </c>
      <c r="F54" s="136">
        <f t="shared" si="33"/>
        <v>8.06</v>
      </c>
      <c r="G54" s="135">
        <f t="shared" si="34"/>
        <v>2487535.7142857141</v>
      </c>
      <c r="H54" s="134">
        <f t="shared" si="35"/>
        <v>0</v>
      </c>
      <c r="I54" s="132">
        <f t="shared" si="36"/>
        <v>2105652.6160714286</v>
      </c>
      <c r="J54" s="132">
        <f t="shared" si="37"/>
        <v>179390.5</v>
      </c>
      <c r="K54" s="132">
        <f t="shared" si="38"/>
        <v>1261334.7888000002</v>
      </c>
      <c r="L54" s="133">
        <f t="shared" si="39"/>
        <v>211405.87112200877</v>
      </c>
      <c r="M54" s="132">
        <f t="shared" si="40"/>
        <v>526356.25</v>
      </c>
      <c r="N54" s="132">
        <f t="shared" si="41"/>
        <v>2291065.4499999997</v>
      </c>
      <c r="O54" s="131">
        <f t="shared" si="42"/>
        <v>9062741.1902791522</v>
      </c>
      <c r="P54" s="130">
        <f t="shared" si="54"/>
        <v>37071.06965098677</v>
      </c>
      <c r="Q54" s="130">
        <f t="shared" si="54"/>
        <v>2731.9353299880054</v>
      </c>
      <c r="R54" s="130">
        <f t="shared" si="54"/>
        <v>2690.9604887712867</v>
      </c>
      <c r="S54" s="130">
        <f t="shared" si="54"/>
        <v>1857.8915463232088</v>
      </c>
      <c r="T54" s="130">
        <f t="shared" si="54"/>
        <v>7641.1429839307575</v>
      </c>
      <c r="U54" s="130">
        <f t="shared" si="54"/>
        <v>1007</v>
      </c>
      <c r="V54" s="129">
        <f t="shared" si="43"/>
        <v>2400351.7599013932</v>
      </c>
      <c r="W54" s="129">
        <f t="shared" si="44"/>
        <v>0</v>
      </c>
      <c r="X54" s="129">
        <f t="shared" si="45"/>
        <v>1449297.5000424397</v>
      </c>
      <c r="Y54" s="129">
        <f t="shared" si="46"/>
        <v>918002.79195376066</v>
      </c>
      <c r="Z54" s="129">
        <f t="shared" si="47"/>
        <v>1359664.982560639</v>
      </c>
      <c r="AA54" s="129">
        <f t="shared" si="48"/>
        <v>23161</v>
      </c>
      <c r="AB54" s="129">
        <f t="shared" si="49"/>
        <v>6150478.0344582321</v>
      </c>
      <c r="AC54" s="129">
        <f t="shared" si="50"/>
        <v>2912263.1558209201</v>
      </c>
      <c r="AD54" s="108">
        <f t="shared" si="51"/>
        <v>39803.004980974772</v>
      </c>
      <c r="AE54" s="128">
        <f t="shared" si="52"/>
        <v>2939300</v>
      </c>
      <c r="AF54" s="128">
        <f t="shared" si="53"/>
        <v>2902798.3407882499</v>
      </c>
      <c r="AH54" s="108"/>
    </row>
    <row r="55" spans="1:34" x14ac:dyDescent="0.25">
      <c r="A55" s="138">
        <v>54000</v>
      </c>
      <c r="B55" s="137">
        <f t="shared" si="29"/>
        <v>3.5630952380952383</v>
      </c>
      <c r="C55" s="135">
        <f t="shared" si="30"/>
        <v>7.2321428571428568</v>
      </c>
      <c r="D55" s="135">
        <f t="shared" si="31"/>
        <v>2.54</v>
      </c>
      <c r="E55" s="135">
        <f t="shared" si="32"/>
        <v>30.456000000000003</v>
      </c>
      <c r="F55" s="136">
        <f t="shared" si="33"/>
        <v>8.2300000000000022</v>
      </c>
      <c r="G55" s="135">
        <f t="shared" si="34"/>
        <v>2529797.6190476194</v>
      </c>
      <c r="H55" s="134">
        <f t="shared" si="35"/>
        <v>0</v>
      </c>
      <c r="I55" s="132">
        <f t="shared" si="36"/>
        <v>2145381.9107142859</v>
      </c>
      <c r="J55" s="132">
        <f t="shared" si="37"/>
        <v>182260.74799999999</v>
      </c>
      <c r="K55" s="132">
        <f t="shared" si="38"/>
        <v>1285133.5584000002</v>
      </c>
      <c r="L55" s="133">
        <f t="shared" si="39"/>
        <v>215864.80388760948</v>
      </c>
      <c r="M55" s="132">
        <f t="shared" si="40"/>
        <v>536287.5</v>
      </c>
      <c r="N55" s="132">
        <f t="shared" si="41"/>
        <v>2334293.0999999996</v>
      </c>
      <c r="O55" s="131">
        <f t="shared" si="42"/>
        <v>9229019.2400495149</v>
      </c>
      <c r="P55" s="130">
        <f t="shared" si="54"/>
        <v>37770.523795345012</v>
      </c>
      <c r="Q55" s="130">
        <f t="shared" si="54"/>
        <v>2783.4812796104206</v>
      </c>
      <c r="R55" s="130">
        <f t="shared" si="54"/>
        <v>2741.7333281820656</v>
      </c>
      <c r="S55" s="130">
        <f t="shared" si="54"/>
        <v>1892.9461038010052</v>
      </c>
      <c r="T55" s="130">
        <f t="shared" si="54"/>
        <v>7785.3154930615265</v>
      </c>
      <c r="U55" s="130">
        <f t="shared" si="54"/>
        <v>1026</v>
      </c>
      <c r="V55" s="129">
        <f t="shared" si="43"/>
        <v>2445641.4157485897</v>
      </c>
      <c r="W55" s="129">
        <f t="shared" si="44"/>
        <v>0</v>
      </c>
      <c r="X55" s="129">
        <f t="shared" si="45"/>
        <v>1476642.735892297</v>
      </c>
      <c r="Y55" s="129">
        <f t="shared" si="46"/>
        <v>935323.59934911469</v>
      </c>
      <c r="Z55" s="129">
        <f t="shared" si="47"/>
        <v>1385319.0388353679</v>
      </c>
      <c r="AA55" s="129">
        <f t="shared" si="48"/>
        <v>23598</v>
      </c>
      <c r="AB55" s="129">
        <f t="shared" si="49"/>
        <v>6266524.7898253696</v>
      </c>
      <c r="AC55" s="129">
        <f t="shared" si="50"/>
        <v>2962494.4502241453</v>
      </c>
      <c r="AD55" s="108">
        <f t="shared" si="51"/>
        <v>40554.005074955436</v>
      </c>
      <c r="AE55" s="128">
        <f t="shared" si="52"/>
        <v>2939300</v>
      </c>
      <c r="AF55" s="128">
        <f t="shared" si="53"/>
        <v>2902798.3407882499</v>
      </c>
      <c r="AH55" s="108"/>
    </row>
    <row r="56" spans="1:34" x14ac:dyDescent="0.25">
      <c r="A56" s="138">
        <v>55000</v>
      </c>
      <c r="B56" s="137">
        <f t="shared" si="29"/>
        <v>3.6226190476190476</v>
      </c>
      <c r="C56" s="135">
        <f t="shared" si="30"/>
        <v>7.3660714285714288</v>
      </c>
      <c r="D56" s="135">
        <f t="shared" si="31"/>
        <v>2.58</v>
      </c>
      <c r="E56" s="135">
        <f t="shared" si="32"/>
        <v>31.020000000000003</v>
      </c>
      <c r="F56" s="136">
        <f t="shared" si="33"/>
        <v>8.4000000000000021</v>
      </c>
      <c r="G56" s="135">
        <f t="shared" si="34"/>
        <v>2572059.5238095238</v>
      </c>
      <c r="H56" s="134">
        <f t="shared" si="35"/>
        <v>0</v>
      </c>
      <c r="I56" s="132">
        <f t="shared" si="36"/>
        <v>2185111.2053571432</v>
      </c>
      <c r="J56" s="132">
        <f t="shared" si="37"/>
        <v>185130.99599999998</v>
      </c>
      <c r="K56" s="132">
        <f t="shared" si="38"/>
        <v>1308932.3280000002</v>
      </c>
      <c r="L56" s="133">
        <f t="shared" si="39"/>
        <v>220323.73665321016</v>
      </c>
      <c r="M56" s="132">
        <f t="shared" si="40"/>
        <v>546218.75</v>
      </c>
      <c r="N56" s="132">
        <f t="shared" si="41"/>
        <v>2377520.75</v>
      </c>
      <c r="O56" s="131">
        <f t="shared" si="42"/>
        <v>9395297.2898198776</v>
      </c>
      <c r="P56" s="130">
        <f t="shared" ref="P56:U65" si="55">+$A56*P$4</f>
        <v>38469.977939703254</v>
      </c>
      <c r="Q56" s="130">
        <f t="shared" si="55"/>
        <v>2835.0272292328359</v>
      </c>
      <c r="R56" s="130">
        <f t="shared" si="55"/>
        <v>2792.5061675928446</v>
      </c>
      <c r="S56" s="130">
        <f t="shared" si="55"/>
        <v>1928.0006612788015</v>
      </c>
      <c r="T56" s="130">
        <f t="shared" si="55"/>
        <v>7929.4880021922954</v>
      </c>
      <c r="U56" s="130">
        <f t="shared" si="55"/>
        <v>1045</v>
      </c>
      <c r="V56" s="129">
        <f t="shared" si="43"/>
        <v>2490931.0715957857</v>
      </c>
      <c r="W56" s="129">
        <f t="shared" si="44"/>
        <v>0</v>
      </c>
      <c r="X56" s="129">
        <f t="shared" si="45"/>
        <v>1503987.9717421543</v>
      </c>
      <c r="Y56" s="129">
        <f t="shared" si="46"/>
        <v>952644.40674446861</v>
      </c>
      <c r="Z56" s="129">
        <f t="shared" si="47"/>
        <v>1410973.095110097</v>
      </c>
      <c r="AA56" s="129">
        <f t="shared" si="48"/>
        <v>24035</v>
      </c>
      <c r="AB56" s="129">
        <f t="shared" si="49"/>
        <v>6382571.5451925062</v>
      </c>
      <c r="AC56" s="129">
        <f t="shared" si="50"/>
        <v>3012725.7446273714</v>
      </c>
      <c r="AD56" s="108">
        <f t="shared" si="51"/>
        <v>41305.005168936092</v>
      </c>
      <c r="AE56" s="128">
        <f t="shared" si="52"/>
        <v>2939300</v>
      </c>
      <c r="AF56" s="128">
        <f t="shared" si="53"/>
        <v>2902798.3407882499</v>
      </c>
      <c r="AH56" s="108"/>
    </row>
    <row r="57" spans="1:34" x14ac:dyDescent="0.25">
      <c r="A57" s="138">
        <v>56000</v>
      </c>
      <c r="B57" s="137">
        <f t="shared" si="29"/>
        <v>3.6821428571428574</v>
      </c>
      <c r="C57" s="135">
        <f t="shared" si="30"/>
        <v>7.5</v>
      </c>
      <c r="D57" s="135">
        <f t="shared" si="31"/>
        <v>2.62</v>
      </c>
      <c r="E57" s="135">
        <f t="shared" si="32"/>
        <v>31.584000000000003</v>
      </c>
      <c r="F57" s="136">
        <f t="shared" si="33"/>
        <v>8.5700000000000021</v>
      </c>
      <c r="G57" s="135">
        <f t="shared" si="34"/>
        <v>2614321.4285714286</v>
      </c>
      <c r="H57" s="134">
        <f t="shared" si="35"/>
        <v>0</v>
      </c>
      <c r="I57" s="132">
        <f t="shared" si="36"/>
        <v>2224840.5</v>
      </c>
      <c r="J57" s="132">
        <f t="shared" si="37"/>
        <v>188001.24400000001</v>
      </c>
      <c r="K57" s="132">
        <f t="shared" si="38"/>
        <v>1332731.0976000002</v>
      </c>
      <c r="L57" s="133">
        <f t="shared" si="39"/>
        <v>224782.66941881084</v>
      </c>
      <c r="M57" s="132">
        <f t="shared" si="40"/>
        <v>556150</v>
      </c>
      <c r="N57" s="132">
        <f t="shared" si="41"/>
        <v>2420748.4</v>
      </c>
      <c r="O57" s="131">
        <f t="shared" si="42"/>
        <v>9561575.3395902403</v>
      </c>
      <c r="P57" s="130">
        <f t="shared" si="55"/>
        <v>39169.432084061489</v>
      </c>
      <c r="Q57" s="130">
        <f t="shared" si="55"/>
        <v>2886.5731788552512</v>
      </c>
      <c r="R57" s="130">
        <f t="shared" si="55"/>
        <v>2843.2790070036235</v>
      </c>
      <c r="S57" s="130">
        <f t="shared" si="55"/>
        <v>1963.0552187565979</v>
      </c>
      <c r="T57" s="130">
        <f t="shared" si="55"/>
        <v>8073.6605113230644</v>
      </c>
      <c r="U57" s="130">
        <f t="shared" si="55"/>
        <v>1064</v>
      </c>
      <c r="V57" s="129">
        <f t="shared" si="43"/>
        <v>2536220.7274429812</v>
      </c>
      <c r="W57" s="129">
        <f t="shared" si="44"/>
        <v>0</v>
      </c>
      <c r="X57" s="129">
        <f t="shared" si="45"/>
        <v>1531333.2075920117</v>
      </c>
      <c r="Y57" s="129">
        <f t="shared" si="46"/>
        <v>969965.21413982264</v>
      </c>
      <c r="Z57" s="129">
        <f t="shared" si="47"/>
        <v>1436627.1513848261</v>
      </c>
      <c r="AA57" s="129">
        <f t="shared" si="48"/>
        <v>24472</v>
      </c>
      <c r="AB57" s="129">
        <f t="shared" si="49"/>
        <v>6498618.3005596418</v>
      </c>
      <c r="AC57" s="129">
        <f t="shared" si="50"/>
        <v>3062957.0390305985</v>
      </c>
      <c r="AD57" s="108">
        <f t="shared" si="51"/>
        <v>42056.00526291674</v>
      </c>
      <c r="AE57" s="128">
        <f t="shared" si="52"/>
        <v>3105400</v>
      </c>
      <c r="AF57" s="128">
        <f t="shared" si="53"/>
        <v>3066090.5208488847</v>
      </c>
      <c r="AH57" s="108"/>
    </row>
    <row r="58" spans="1:34" x14ac:dyDescent="0.25">
      <c r="A58" s="138">
        <v>57000</v>
      </c>
      <c r="B58" s="137">
        <f t="shared" si="29"/>
        <v>3.7416666666666667</v>
      </c>
      <c r="C58" s="135">
        <f t="shared" si="30"/>
        <v>7.6339285714285712</v>
      </c>
      <c r="D58" s="135">
        <f t="shared" si="31"/>
        <v>2.66</v>
      </c>
      <c r="E58" s="135">
        <f t="shared" si="32"/>
        <v>32.148000000000003</v>
      </c>
      <c r="F58" s="136">
        <f t="shared" si="33"/>
        <v>8.740000000000002</v>
      </c>
      <c r="G58" s="135">
        <f t="shared" si="34"/>
        <v>2656583.3333333335</v>
      </c>
      <c r="H58" s="134">
        <f t="shared" si="35"/>
        <v>0</v>
      </c>
      <c r="I58" s="132">
        <f t="shared" si="36"/>
        <v>2264569.7946428573</v>
      </c>
      <c r="J58" s="132">
        <f t="shared" si="37"/>
        <v>190871.492</v>
      </c>
      <c r="K58" s="132">
        <f t="shared" si="38"/>
        <v>1356529.8672000002</v>
      </c>
      <c r="L58" s="133">
        <f t="shared" si="39"/>
        <v>229241.60218441152</v>
      </c>
      <c r="M58" s="132">
        <f t="shared" si="40"/>
        <v>566081.25</v>
      </c>
      <c r="N58" s="132">
        <f t="shared" si="41"/>
        <v>2463976.0499999998</v>
      </c>
      <c r="O58" s="131">
        <f t="shared" si="42"/>
        <v>9727853.3893606011</v>
      </c>
      <c r="P58" s="130">
        <f t="shared" si="55"/>
        <v>39868.886228419731</v>
      </c>
      <c r="Q58" s="130">
        <f t="shared" si="55"/>
        <v>2938.119128477666</v>
      </c>
      <c r="R58" s="130">
        <f t="shared" si="55"/>
        <v>2894.0518464144025</v>
      </c>
      <c r="S58" s="130">
        <f t="shared" si="55"/>
        <v>1998.1097762343943</v>
      </c>
      <c r="T58" s="130">
        <f t="shared" si="55"/>
        <v>8217.8330204538343</v>
      </c>
      <c r="U58" s="130">
        <f t="shared" si="55"/>
        <v>1083</v>
      </c>
      <c r="V58" s="129">
        <f t="shared" si="43"/>
        <v>2581510.3832901777</v>
      </c>
      <c r="W58" s="129">
        <f t="shared" si="44"/>
        <v>0</v>
      </c>
      <c r="X58" s="129">
        <f t="shared" si="45"/>
        <v>1558678.443441869</v>
      </c>
      <c r="Y58" s="129">
        <f t="shared" si="46"/>
        <v>987286.02153517655</v>
      </c>
      <c r="Z58" s="129">
        <f t="shared" si="47"/>
        <v>1462281.2076595551</v>
      </c>
      <c r="AA58" s="129">
        <f t="shared" si="48"/>
        <v>24909</v>
      </c>
      <c r="AB58" s="129">
        <f t="shared" si="49"/>
        <v>6614665.0559267793</v>
      </c>
      <c r="AC58" s="129">
        <f t="shared" si="50"/>
        <v>3113188.3334338218</v>
      </c>
      <c r="AD58" s="108">
        <f t="shared" si="51"/>
        <v>42807.005356897396</v>
      </c>
      <c r="AE58" s="128">
        <f t="shared" si="52"/>
        <v>3105400</v>
      </c>
      <c r="AF58" s="128">
        <f t="shared" si="53"/>
        <v>3066090.5208488847</v>
      </c>
      <c r="AH58" s="108"/>
    </row>
    <row r="59" spans="1:34" x14ac:dyDescent="0.25">
      <c r="A59" s="138">
        <v>58000</v>
      </c>
      <c r="B59" s="137">
        <f t="shared" si="29"/>
        <v>3.8011904761904765</v>
      </c>
      <c r="C59" s="135">
        <f t="shared" si="30"/>
        <v>7.7678571428571432</v>
      </c>
      <c r="D59" s="135">
        <f t="shared" si="31"/>
        <v>2.7</v>
      </c>
      <c r="E59" s="135">
        <f t="shared" si="32"/>
        <v>32.712000000000003</v>
      </c>
      <c r="F59" s="136">
        <f t="shared" si="33"/>
        <v>8.9100000000000019</v>
      </c>
      <c r="G59" s="135">
        <f t="shared" si="34"/>
        <v>2698845.2380952383</v>
      </c>
      <c r="H59" s="134">
        <f t="shared" si="35"/>
        <v>0</v>
      </c>
      <c r="I59" s="132">
        <f t="shared" si="36"/>
        <v>2304299.0892857146</v>
      </c>
      <c r="J59" s="132">
        <f t="shared" si="37"/>
        <v>193741.74</v>
      </c>
      <c r="K59" s="132">
        <f t="shared" si="38"/>
        <v>1380328.6368000002</v>
      </c>
      <c r="L59" s="133">
        <f t="shared" si="39"/>
        <v>233700.5349500122</v>
      </c>
      <c r="M59" s="132">
        <f t="shared" si="40"/>
        <v>576012.5</v>
      </c>
      <c r="N59" s="132">
        <f t="shared" si="41"/>
        <v>2507203.6999999997</v>
      </c>
      <c r="O59" s="131">
        <f t="shared" si="42"/>
        <v>9894131.4391309656</v>
      </c>
      <c r="P59" s="130">
        <f t="shared" si="55"/>
        <v>40568.340372777973</v>
      </c>
      <c r="Q59" s="130">
        <f t="shared" si="55"/>
        <v>2989.6650781000812</v>
      </c>
      <c r="R59" s="130">
        <f t="shared" si="55"/>
        <v>2944.8246858251819</v>
      </c>
      <c r="S59" s="130">
        <f t="shared" si="55"/>
        <v>2033.1643337121907</v>
      </c>
      <c r="T59" s="130">
        <f t="shared" si="55"/>
        <v>8362.0055295846032</v>
      </c>
      <c r="U59" s="130">
        <f t="shared" si="55"/>
        <v>1102</v>
      </c>
      <c r="V59" s="129">
        <f t="shared" si="43"/>
        <v>2626800.0391373737</v>
      </c>
      <c r="W59" s="129">
        <f t="shared" si="44"/>
        <v>0</v>
      </c>
      <c r="X59" s="129">
        <f t="shared" si="45"/>
        <v>1586023.6792917266</v>
      </c>
      <c r="Y59" s="129">
        <f t="shared" si="46"/>
        <v>1004606.8289305306</v>
      </c>
      <c r="Z59" s="129">
        <f t="shared" si="47"/>
        <v>1487935.2639342842</v>
      </c>
      <c r="AA59" s="129">
        <f t="shared" si="48"/>
        <v>25346</v>
      </c>
      <c r="AB59" s="129">
        <f t="shared" si="49"/>
        <v>6730711.8112939149</v>
      </c>
      <c r="AC59" s="129">
        <f t="shared" si="50"/>
        <v>3163419.6278370507</v>
      </c>
      <c r="AD59" s="108">
        <f t="shared" si="51"/>
        <v>43558.005450878052</v>
      </c>
      <c r="AE59" s="128">
        <f t="shared" si="52"/>
        <v>3105400</v>
      </c>
      <c r="AF59" s="128">
        <f t="shared" si="53"/>
        <v>3066090.5208488847</v>
      </c>
      <c r="AH59" s="108"/>
    </row>
    <row r="60" spans="1:34" x14ac:dyDescent="0.25">
      <c r="A60" s="138">
        <v>59000</v>
      </c>
      <c r="B60" s="137">
        <f t="shared" si="29"/>
        <v>3.8607142857142858</v>
      </c>
      <c r="C60" s="135">
        <f t="shared" si="30"/>
        <v>7.9017857142857144</v>
      </c>
      <c r="D60" s="135">
        <f t="shared" si="31"/>
        <v>2.74</v>
      </c>
      <c r="E60" s="135">
        <f t="shared" si="32"/>
        <v>33.276000000000003</v>
      </c>
      <c r="F60" s="136">
        <f t="shared" si="33"/>
        <v>9.0800000000000018</v>
      </c>
      <c r="G60" s="135">
        <f t="shared" si="34"/>
        <v>2741107.1428571427</v>
      </c>
      <c r="H60" s="134">
        <f t="shared" si="35"/>
        <v>0</v>
      </c>
      <c r="I60" s="132">
        <f t="shared" si="36"/>
        <v>2344028.3839285718</v>
      </c>
      <c r="J60" s="132">
        <f t="shared" si="37"/>
        <v>196611.98800000001</v>
      </c>
      <c r="K60" s="132">
        <f t="shared" si="38"/>
        <v>1404127.4064000002</v>
      </c>
      <c r="L60" s="133">
        <f t="shared" si="39"/>
        <v>238159.46771561287</v>
      </c>
      <c r="M60" s="132">
        <f t="shared" si="40"/>
        <v>585943.75</v>
      </c>
      <c r="N60" s="132">
        <f t="shared" si="41"/>
        <v>2550431.3499999996</v>
      </c>
      <c r="O60" s="131">
        <f t="shared" si="42"/>
        <v>10060409.488901328</v>
      </c>
      <c r="P60" s="130">
        <f t="shared" si="55"/>
        <v>41267.794517136215</v>
      </c>
      <c r="Q60" s="130">
        <f t="shared" si="55"/>
        <v>3041.2110277224965</v>
      </c>
      <c r="R60" s="130">
        <f t="shared" si="55"/>
        <v>2995.5975252359608</v>
      </c>
      <c r="S60" s="130">
        <f t="shared" si="55"/>
        <v>2068.2188911899871</v>
      </c>
      <c r="T60" s="130">
        <f t="shared" si="55"/>
        <v>8506.1780387153722</v>
      </c>
      <c r="U60" s="130">
        <f t="shared" si="55"/>
        <v>1121</v>
      </c>
      <c r="V60" s="129">
        <f t="shared" si="43"/>
        <v>2672089.6949845701</v>
      </c>
      <c r="W60" s="129">
        <f t="shared" si="44"/>
        <v>0</v>
      </c>
      <c r="X60" s="129">
        <f t="shared" si="45"/>
        <v>1613368.9151415839</v>
      </c>
      <c r="Y60" s="129">
        <f t="shared" si="46"/>
        <v>1021927.6363258845</v>
      </c>
      <c r="Z60" s="129">
        <f t="shared" si="47"/>
        <v>1513589.3202090133</v>
      </c>
      <c r="AA60" s="129">
        <f t="shared" si="48"/>
        <v>25783</v>
      </c>
      <c r="AB60" s="129">
        <f t="shared" si="49"/>
        <v>6846758.5666610524</v>
      </c>
      <c r="AC60" s="129">
        <f t="shared" si="50"/>
        <v>3213650.9222402759</v>
      </c>
      <c r="AD60" s="108">
        <f t="shared" si="51"/>
        <v>44309.005544858708</v>
      </c>
      <c r="AE60" s="128">
        <f t="shared" si="52"/>
        <v>3271500</v>
      </c>
      <c r="AF60" s="128">
        <f t="shared" si="53"/>
        <v>3229382.7009095196</v>
      </c>
      <c r="AH60" s="108"/>
    </row>
    <row r="61" spans="1:34" x14ac:dyDescent="0.25">
      <c r="A61" s="138">
        <v>60000</v>
      </c>
      <c r="B61" s="137">
        <f t="shared" si="29"/>
        <v>3.9202380952380955</v>
      </c>
      <c r="C61" s="135">
        <f t="shared" si="30"/>
        <v>8.0357142857142865</v>
      </c>
      <c r="D61" s="135">
        <f t="shared" si="31"/>
        <v>2.7800000000000002</v>
      </c>
      <c r="E61" s="135">
        <f t="shared" si="32"/>
        <v>33.840000000000003</v>
      </c>
      <c r="F61" s="136">
        <f t="shared" si="33"/>
        <v>9.2500000000000018</v>
      </c>
      <c r="G61" s="135">
        <f t="shared" si="34"/>
        <v>2783369.047619048</v>
      </c>
      <c r="H61" s="134">
        <f t="shared" si="35"/>
        <v>0</v>
      </c>
      <c r="I61" s="132">
        <f t="shared" si="36"/>
        <v>2383757.6785714291</v>
      </c>
      <c r="J61" s="132">
        <f t="shared" si="37"/>
        <v>199482.236</v>
      </c>
      <c r="K61" s="132">
        <f t="shared" si="38"/>
        <v>1427926.1760000002</v>
      </c>
      <c r="L61" s="133">
        <f t="shared" si="39"/>
        <v>242618.40048121355</v>
      </c>
      <c r="M61" s="132">
        <f t="shared" si="40"/>
        <v>595875</v>
      </c>
      <c r="N61" s="132">
        <f t="shared" si="41"/>
        <v>2593659</v>
      </c>
      <c r="O61" s="131">
        <f t="shared" si="42"/>
        <v>10226687.538671691</v>
      </c>
      <c r="P61" s="130">
        <f t="shared" si="55"/>
        <v>41967.248661494457</v>
      </c>
      <c r="Q61" s="130">
        <f t="shared" si="55"/>
        <v>3092.7569773449118</v>
      </c>
      <c r="R61" s="130">
        <f t="shared" si="55"/>
        <v>3046.3703646467397</v>
      </c>
      <c r="S61" s="130">
        <f t="shared" si="55"/>
        <v>2103.2734486677837</v>
      </c>
      <c r="T61" s="130">
        <f t="shared" si="55"/>
        <v>8650.3505478461411</v>
      </c>
      <c r="U61" s="130">
        <f t="shared" si="55"/>
        <v>1140</v>
      </c>
      <c r="V61" s="129">
        <f t="shared" si="43"/>
        <v>2717379.3508317661</v>
      </c>
      <c r="W61" s="129">
        <f t="shared" si="44"/>
        <v>0</v>
      </c>
      <c r="X61" s="129">
        <f t="shared" si="45"/>
        <v>1640714.1509914412</v>
      </c>
      <c r="Y61" s="129">
        <f t="shared" si="46"/>
        <v>1039248.4437212386</v>
      </c>
      <c r="Z61" s="129">
        <f t="shared" si="47"/>
        <v>1539243.3764837424</v>
      </c>
      <c r="AA61" s="129">
        <f t="shared" si="48"/>
        <v>26220</v>
      </c>
      <c r="AB61" s="129">
        <f t="shared" si="49"/>
        <v>6962805.322028188</v>
      </c>
      <c r="AC61" s="129">
        <f t="shared" si="50"/>
        <v>3263882.2166435029</v>
      </c>
      <c r="AD61" s="108">
        <f t="shared" si="51"/>
        <v>45060.005638839371</v>
      </c>
      <c r="AE61" s="128">
        <f t="shared" si="52"/>
        <v>3271500</v>
      </c>
      <c r="AF61" s="128">
        <f t="shared" si="53"/>
        <v>3229382.7009095196</v>
      </c>
      <c r="AH61" s="108"/>
    </row>
    <row r="62" spans="1:34" x14ac:dyDescent="0.25">
      <c r="A62" s="138">
        <v>61000</v>
      </c>
      <c r="B62" s="137">
        <f t="shared" si="29"/>
        <v>3.9797619047619048</v>
      </c>
      <c r="C62" s="135">
        <f t="shared" si="30"/>
        <v>8.1696428571428577</v>
      </c>
      <c r="D62" s="135">
        <f t="shared" si="31"/>
        <v>2.8200000000000003</v>
      </c>
      <c r="E62" s="135">
        <f t="shared" si="32"/>
        <v>34.404000000000003</v>
      </c>
      <c r="F62" s="136">
        <f t="shared" si="33"/>
        <v>9.4200000000000017</v>
      </c>
      <c r="G62" s="135">
        <f t="shared" si="34"/>
        <v>2825630.9523809524</v>
      </c>
      <c r="H62" s="134">
        <f t="shared" si="35"/>
        <v>0</v>
      </c>
      <c r="I62" s="132">
        <f t="shared" si="36"/>
        <v>2423486.9732142859</v>
      </c>
      <c r="J62" s="132">
        <f t="shared" si="37"/>
        <v>202352.48400000003</v>
      </c>
      <c r="K62" s="132">
        <f t="shared" si="38"/>
        <v>1451724.9456000002</v>
      </c>
      <c r="L62" s="133">
        <f t="shared" si="39"/>
        <v>247077.33324681423</v>
      </c>
      <c r="M62" s="132">
        <f t="shared" si="40"/>
        <v>605806.25</v>
      </c>
      <c r="N62" s="132">
        <f t="shared" si="41"/>
        <v>2636886.65</v>
      </c>
      <c r="O62" s="131">
        <f t="shared" si="42"/>
        <v>10392965.588442054</v>
      </c>
      <c r="P62" s="130">
        <f t="shared" si="55"/>
        <v>42666.702805852699</v>
      </c>
      <c r="Q62" s="130">
        <f t="shared" si="55"/>
        <v>3144.302926967327</v>
      </c>
      <c r="R62" s="130">
        <f t="shared" si="55"/>
        <v>3097.1432040575187</v>
      </c>
      <c r="S62" s="130">
        <f t="shared" si="55"/>
        <v>2138.3280061455798</v>
      </c>
      <c r="T62" s="130">
        <f t="shared" si="55"/>
        <v>8794.5230569769101</v>
      </c>
      <c r="U62" s="130">
        <f t="shared" si="55"/>
        <v>1159</v>
      </c>
      <c r="V62" s="129">
        <f t="shared" si="43"/>
        <v>2762669.0066789621</v>
      </c>
      <c r="W62" s="129">
        <f t="shared" si="44"/>
        <v>0</v>
      </c>
      <c r="X62" s="129">
        <f t="shared" si="45"/>
        <v>1668059.3868412985</v>
      </c>
      <c r="Y62" s="129">
        <f t="shared" si="46"/>
        <v>1056569.2511165924</v>
      </c>
      <c r="Z62" s="129">
        <f t="shared" si="47"/>
        <v>1564897.4327584715</v>
      </c>
      <c r="AA62" s="129">
        <f t="shared" si="48"/>
        <v>26657</v>
      </c>
      <c r="AB62" s="129">
        <f t="shared" si="49"/>
        <v>7078852.0773953237</v>
      </c>
      <c r="AC62" s="129">
        <f t="shared" si="50"/>
        <v>3314113.51104673</v>
      </c>
      <c r="AD62" s="108">
        <f t="shared" si="51"/>
        <v>45811.005732820027</v>
      </c>
      <c r="AE62" s="128">
        <f t="shared" si="52"/>
        <v>3271500</v>
      </c>
      <c r="AF62" s="128">
        <f t="shared" si="53"/>
        <v>3229382.7009095196</v>
      </c>
      <c r="AH62" s="108"/>
    </row>
    <row r="63" spans="1:34" x14ac:dyDescent="0.25">
      <c r="A63" s="138">
        <v>62000</v>
      </c>
      <c r="B63" s="137">
        <f t="shared" si="29"/>
        <v>4.0392857142857146</v>
      </c>
      <c r="C63" s="135">
        <f t="shared" si="30"/>
        <v>8.3035714285714288</v>
      </c>
      <c r="D63" s="135">
        <f t="shared" si="31"/>
        <v>2.86</v>
      </c>
      <c r="E63" s="135">
        <f t="shared" si="32"/>
        <v>34.968000000000004</v>
      </c>
      <c r="F63" s="136">
        <f t="shared" si="33"/>
        <v>9.5900000000000016</v>
      </c>
      <c r="G63" s="135">
        <f t="shared" si="34"/>
        <v>2867892.8571428573</v>
      </c>
      <c r="H63" s="134">
        <f t="shared" si="35"/>
        <v>0</v>
      </c>
      <c r="I63" s="132">
        <f t="shared" si="36"/>
        <v>2463216.2678571432</v>
      </c>
      <c r="J63" s="132">
        <f t="shared" si="37"/>
        <v>205222.73199999999</v>
      </c>
      <c r="K63" s="132">
        <f t="shared" si="38"/>
        <v>1475523.7152000002</v>
      </c>
      <c r="L63" s="133">
        <f t="shared" si="39"/>
        <v>251536.26601241491</v>
      </c>
      <c r="M63" s="132">
        <f t="shared" si="40"/>
        <v>615737.5</v>
      </c>
      <c r="N63" s="132">
        <f t="shared" si="41"/>
        <v>2680114.2999999998</v>
      </c>
      <c r="O63" s="131">
        <f t="shared" si="42"/>
        <v>10559243.638212416</v>
      </c>
      <c r="P63" s="130">
        <f t="shared" si="55"/>
        <v>43366.156950210941</v>
      </c>
      <c r="Q63" s="130">
        <f t="shared" si="55"/>
        <v>3195.8488765897423</v>
      </c>
      <c r="R63" s="130">
        <f t="shared" si="55"/>
        <v>3147.9160434682976</v>
      </c>
      <c r="S63" s="130">
        <f t="shared" si="55"/>
        <v>2173.3825636233764</v>
      </c>
      <c r="T63" s="130">
        <f t="shared" si="55"/>
        <v>8938.695566107679</v>
      </c>
      <c r="U63" s="130">
        <f t="shared" si="55"/>
        <v>1178</v>
      </c>
      <c r="V63" s="129">
        <f t="shared" si="43"/>
        <v>2807958.6625261586</v>
      </c>
      <c r="W63" s="129">
        <f t="shared" si="44"/>
        <v>0</v>
      </c>
      <c r="X63" s="129">
        <f t="shared" si="45"/>
        <v>1695404.6226911559</v>
      </c>
      <c r="Y63" s="129">
        <f t="shared" si="46"/>
        <v>1073890.0585119466</v>
      </c>
      <c r="Z63" s="129">
        <f t="shared" si="47"/>
        <v>1590551.4890332003</v>
      </c>
      <c r="AA63" s="129">
        <f t="shared" si="48"/>
        <v>27094</v>
      </c>
      <c r="AB63" s="129">
        <f t="shared" si="49"/>
        <v>7194898.8327624612</v>
      </c>
      <c r="AC63" s="129">
        <f t="shared" si="50"/>
        <v>3364344.8054499552</v>
      </c>
      <c r="AD63" s="108">
        <f t="shared" si="51"/>
        <v>46562.005826800683</v>
      </c>
      <c r="AE63" s="128">
        <f t="shared" si="52"/>
        <v>3437600</v>
      </c>
      <c r="AF63" s="128">
        <f t="shared" si="53"/>
        <v>3392674.880970154</v>
      </c>
      <c r="AH63" s="108"/>
    </row>
    <row r="64" spans="1:34" x14ac:dyDescent="0.25">
      <c r="A64" s="138">
        <v>63000</v>
      </c>
      <c r="B64" s="137">
        <f t="shared" si="29"/>
        <v>4.0988095238095239</v>
      </c>
      <c r="C64" s="135">
        <f t="shared" si="30"/>
        <v>8.4375</v>
      </c>
      <c r="D64" s="135">
        <f t="shared" si="31"/>
        <v>2.9</v>
      </c>
      <c r="E64" s="135">
        <f t="shared" si="32"/>
        <v>35.532000000000004</v>
      </c>
      <c r="F64" s="136">
        <f t="shared" si="33"/>
        <v>9.7600000000000016</v>
      </c>
      <c r="G64" s="135">
        <f t="shared" si="34"/>
        <v>2910154.7619047621</v>
      </c>
      <c r="H64" s="134">
        <f t="shared" si="35"/>
        <v>0</v>
      </c>
      <c r="I64" s="132">
        <f t="shared" si="36"/>
        <v>2502945.5625</v>
      </c>
      <c r="J64" s="132">
        <f t="shared" si="37"/>
        <v>208092.97999999998</v>
      </c>
      <c r="K64" s="132">
        <f t="shared" si="38"/>
        <v>1499322.4848000002</v>
      </c>
      <c r="L64" s="133">
        <f t="shared" si="39"/>
        <v>255995.19877801559</v>
      </c>
      <c r="M64" s="132">
        <f t="shared" si="40"/>
        <v>625668.75</v>
      </c>
      <c r="N64" s="132">
        <f t="shared" si="41"/>
        <v>2723341.9499999997</v>
      </c>
      <c r="O64" s="131">
        <f t="shared" si="42"/>
        <v>10725521.687982777</v>
      </c>
      <c r="P64" s="130">
        <f t="shared" si="55"/>
        <v>44065.611094569176</v>
      </c>
      <c r="Q64" s="130">
        <f t="shared" si="55"/>
        <v>3247.3948262121576</v>
      </c>
      <c r="R64" s="130">
        <f t="shared" si="55"/>
        <v>3198.6888828790766</v>
      </c>
      <c r="S64" s="130">
        <f t="shared" si="55"/>
        <v>2208.4371211011726</v>
      </c>
      <c r="T64" s="130">
        <f t="shared" si="55"/>
        <v>9082.868075238448</v>
      </c>
      <c r="U64" s="130">
        <f t="shared" si="55"/>
        <v>1197</v>
      </c>
      <c r="V64" s="129">
        <f t="shared" si="43"/>
        <v>2853248.3183733542</v>
      </c>
      <c r="W64" s="129">
        <f t="shared" si="44"/>
        <v>0</v>
      </c>
      <c r="X64" s="129">
        <f t="shared" si="45"/>
        <v>1722749.8585410132</v>
      </c>
      <c r="Y64" s="129">
        <f t="shared" si="46"/>
        <v>1091210.8659073005</v>
      </c>
      <c r="Z64" s="129">
        <f t="shared" si="47"/>
        <v>1616205.5453079294</v>
      </c>
      <c r="AA64" s="129">
        <f t="shared" si="48"/>
        <v>27531</v>
      </c>
      <c r="AB64" s="129">
        <f t="shared" si="49"/>
        <v>7310945.5881295977</v>
      </c>
      <c r="AC64" s="129">
        <f t="shared" si="50"/>
        <v>3414576.0998531794</v>
      </c>
      <c r="AD64" s="108">
        <f t="shared" si="51"/>
        <v>47313.005920781332</v>
      </c>
      <c r="AE64" s="128">
        <f t="shared" si="52"/>
        <v>3437600</v>
      </c>
      <c r="AF64" s="128">
        <f t="shared" si="53"/>
        <v>3392674.880970154</v>
      </c>
      <c r="AH64" s="108"/>
    </row>
    <row r="65" spans="1:34" x14ac:dyDescent="0.25">
      <c r="A65" s="138">
        <v>64000</v>
      </c>
      <c r="B65" s="137">
        <f t="shared" si="29"/>
        <v>4.1583333333333332</v>
      </c>
      <c r="C65" s="135">
        <f t="shared" si="30"/>
        <v>8.5714285714285712</v>
      </c>
      <c r="D65" s="135">
        <f t="shared" si="31"/>
        <v>2.94</v>
      </c>
      <c r="E65" s="135">
        <f t="shared" si="32"/>
        <v>36.096000000000004</v>
      </c>
      <c r="F65" s="136">
        <f t="shared" si="33"/>
        <v>9.9300000000000015</v>
      </c>
      <c r="G65" s="135">
        <f t="shared" si="34"/>
        <v>2952416.6666666665</v>
      </c>
      <c r="H65" s="134">
        <f t="shared" si="35"/>
        <v>0</v>
      </c>
      <c r="I65" s="132">
        <f t="shared" si="36"/>
        <v>2542674.8571428573</v>
      </c>
      <c r="J65" s="132">
        <f t="shared" si="37"/>
        <v>210963.22799999997</v>
      </c>
      <c r="K65" s="132">
        <f t="shared" si="38"/>
        <v>1523121.2544000002</v>
      </c>
      <c r="L65" s="133">
        <f t="shared" si="39"/>
        <v>260454.13154361627</v>
      </c>
      <c r="M65" s="132">
        <f t="shared" si="40"/>
        <v>635600</v>
      </c>
      <c r="N65" s="132">
        <f t="shared" si="41"/>
        <v>2766569.5999999996</v>
      </c>
      <c r="O65" s="131">
        <f t="shared" si="42"/>
        <v>10891799.73775314</v>
      </c>
      <c r="P65" s="130">
        <f t="shared" si="55"/>
        <v>44765.065238927418</v>
      </c>
      <c r="Q65" s="130">
        <f t="shared" si="55"/>
        <v>3298.9407758345724</v>
      </c>
      <c r="R65" s="130">
        <f t="shared" si="55"/>
        <v>3249.4617222898555</v>
      </c>
      <c r="S65" s="130">
        <f t="shared" si="55"/>
        <v>2243.4916785789692</v>
      </c>
      <c r="T65" s="130">
        <f t="shared" si="55"/>
        <v>9227.040584369217</v>
      </c>
      <c r="U65" s="130">
        <f t="shared" si="55"/>
        <v>1216</v>
      </c>
      <c r="V65" s="129">
        <f t="shared" si="43"/>
        <v>2898537.9742205502</v>
      </c>
      <c r="W65" s="129">
        <f t="shared" si="44"/>
        <v>0</v>
      </c>
      <c r="X65" s="129">
        <f t="shared" si="45"/>
        <v>1750095.0943908705</v>
      </c>
      <c r="Y65" s="129">
        <f t="shared" si="46"/>
        <v>1108531.6733026544</v>
      </c>
      <c r="Z65" s="129">
        <f t="shared" si="47"/>
        <v>1641859.6015826585</v>
      </c>
      <c r="AA65" s="129">
        <f t="shared" si="48"/>
        <v>27968</v>
      </c>
      <c r="AB65" s="129">
        <f t="shared" si="49"/>
        <v>7426992.3434967333</v>
      </c>
      <c r="AC65" s="129">
        <f t="shared" si="50"/>
        <v>3464807.3942564065</v>
      </c>
      <c r="AD65" s="108">
        <f t="shared" si="51"/>
        <v>48064.006014761988</v>
      </c>
      <c r="AE65" s="128">
        <f t="shared" si="52"/>
        <v>3437600</v>
      </c>
      <c r="AF65" s="128">
        <f t="shared" si="53"/>
        <v>3392674.880970154</v>
      </c>
      <c r="AH65" s="108"/>
    </row>
    <row r="66" spans="1:34" x14ac:dyDescent="0.25">
      <c r="A66" s="138">
        <v>65000</v>
      </c>
      <c r="B66" s="137">
        <f t="shared" si="29"/>
        <v>4.2178571428571434</v>
      </c>
      <c r="C66" s="135">
        <f t="shared" si="30"/>
        <v>8.7053571428571423</v>
      </c>
      <c r="D66" s="135">
        <f t="shared" si="31"/>
        <v>2.98</v>
      </c>
      <c r="E66" s="135">
        <f t="shared" si="32"/>
        <v>36.660000000000004</v>
      </c>
      <c r="F66" s="136">
        <f t="shared" si="33"/>
        <v>10.100000000000001</v>
      </c>
      <c r="G66" s="135">
        <f t="shared" si="34"/>
        <v>2994678.5714285718</v>
      </c>
      <c r="H66" s="134">
        <f t="shared" si="35"/>
        <v>0</v>
      </c>
      <c r="I66" s="132">
        <f t="shared" si="36"/>
        <v>2582404.1517857146</v>
      </c>
      <c r="J66" s="132">
        <f t="shared" si="37"/>
        <v>213833.476</v>
      </c>
      <c r="K66" s="132">
        <f t="shared" si="38"/>
        <v>1546920.0240000002</v>
      </c>
      <c r="L66" s="133">
        <f t="shared" si="39"/>
        <v>264913.06430921698</v>
      </c>
      <c r="M66" s="132">
        <f t="shared" si="40"/>
        <v>645531.25</v>
      </c>
      <c r="N66" s="132">
        <f t="shared" si="41"/>
        <v>2809797.25</v>
      </c>
      <c r="O66" s="131">
        <f t="shared" si="42"/>
        <v>11058077.787523504</v>
      </c>
      <c r="P66" s="130">
        <f t="shared" ref="P66:U75" si="56">+$A66*P$4</f>
        <v>45464.51938328566</v>
      </c>
      <c r="Q66" s="130">
        <f t="shared" si="56"/>
        <v>3350.4867254569876</v>
      </c>
      <c r="R66" s="130">
        <f t="shared" si="56"/>
        <v>3300.2345617006345</v>
      </c>
      <c r="S66" s="130">
        <f t="shared" si="56"/>
        <v>2278.5462360567653</v>
      </c>
      <c r="T66" s="130">
        <f t="shared" si="56"/>
        <v>9371.2130934999859</v>
      </c>
      <c r="U66" s="130">
        <f t="shared" si="56"/>
        <v>1235</v>
      </c>
      <c r="V66" s="129">
        <f t="shared" si="43"/>
        <v>2943827.6300677466</v>
      </c>
      <c r="W66" s="129">
        <f t="shared" si="44"/>
        <v>0</v>
      </c>
      <c r="X66" s="129">
        <f t="shared" si="45"/>
        <v>1777440.3302407279</v>
      </c>
      <c r="Y66" s="129">
        <f t="shared" si="46"/>
        <v>1125852.4806980083</v>
      </c>
      <c r="Z66" s="129">
        <f t="shared" si="47"/>
        <v>1667513.6578573876</v>
      </c>
      <c r="AA66" s="129">
        <f t="shared" si="48"/>
        <v>28405</v>
      </c>
      <c r="AB66" s="129">
        <f t="shared" si="49"/>
        <v>7543039.0988638699</v>
      </c>
      <c r="AC66" s="129">
        <f t="shared" si="50"/>
        <v>3515038.6886596344</v>
      </c>
      <c r="AD66" s="108">
        <f t="shared" si="51"/>
        <v>48815.006108742651</v>
      </c>
      <c r="AE66" s="128">
        <f t="shared" si="52"/>
        <v>3437600</v>
      </c>
      <c r="AF66" s="128">
        <f t="shared" si="53"/>
        <v>3392674.880970154</v>
      </c>
      <c r="AH66" s="108"/>
    </row>
    <row r="67" spans="1:34" x14ac:dyDescent="0.25">
      <c r="A67" s="138">
        <v>66000</v>
      </c>
      <c r="B67" s="137">
        <f t="shared" si="29"/>
        <v>4.2773809523809527</v>
      </c>
      <c r="C67" s="135">
        <f t="shared" si="30"/>
        <v>8.8392857142857135</v>
      </c>
      <c r="D67" s="135">
        <f t="shared" si="31"/>
        <v>3.02</v>
      </c>
      <c r="E67" s="135">
        <f t="shared" si="32"/>
        <v>37.224000000000004</v>
      </c>
      <c r="F67" s="136">
        <f t="shared" si="33"/>
        <v>10.270000000000001</v>
      </c>
      <c r="G67" s="135">
        <f t="shared" si="34"/>
        <v>3036940.4761904762</v>
      </c>
      <c r="H67" s="134">
        <f t="shared" si="35"/>
        <v>0</v>
      </c>
      <c r="I67" s="132">
        <f t="shared" si="36"/>
        <v>2622133.4464285714</v>
      </c>
      <c r="J67" s="132">
        <f t="shared" si="37"/>
        <v>216703.72399999999</v>
      </c>
      <c r="K67" s="132">
        <f t="shared" si="38"/>
        <v>1570718.7936000002</v>
      </c>
      <c r="L67" s="133">
        <f t="shared" si="39"/>
        <v>269371.99707481766</v>
      </c>
      <c r="M67" s="132">
        <f t="shared" si="40"/>
        <v>655462.5</v>
      </c>
      <c r="N67" s="132">
        <f t="shared" si="41"/>
        <v>2853024.9</v>
      </c>
      <c r="O67" s="131">
        <f t="shared" si="42"/>
        <v>11224355.837293865</v>
      </c>
      <c r="P67" s="130">
        <f t="shared" si="56"/>
        <v>46163.973527643902</v>
      </c>
      <c r="Q67" s="130">
        <f t="shared" si="56"/>
        <v>3402.0326750794029</v>
      </c>
      <c r="R67" s="130">
        <f t="shared" si="56"/>
        <v>3351.0074011114134</v>
      </c>
      <c r="S67" s="130">
        <f t="shared" si="56"/>
        <v>2313.6007935345619</v>
      </c>
      <c r="T67" s="130">
        <f t="shared" si="56"/>
        <v>9515.3856026307549</v>
      </c>
      <c r="U67" s="130">
        <f t="shared" si="56"/>
        <v>1254</v>
      </c>
      <c r="V67" s="129">
        <f t="shared" si="43"/>
        <v>2989117.2859149426</v>
      </c>
      <c r="W67" s="129">
        <f t="shared" si="44"/>
        <v>0</v>
      </c>
      <c r="X67" s="129">
        <f t="shared" si="45"/>
        <v>1804785.5660905852</v>
      </c>
      <c r="Y67" s="129">
        <f t="shared" si="46"/>
        <v>1143173.2880933625</v>
      </c>
      <c r="Z67" s="129">
        <f t="shared" si="47"/>
        <v>1693167.7141321164</v>
      </c>
      <c r="AA67" s="129">
        <f t="shared" si="48"/>
        <v>28842</v>
      </c>
      <c r="AB67" s="129">
        <f t="shared" si="49"/>
        <v>7659085.8542310065</v>
      </c>
      <c r="AC67" s="129">
        <f t="shared" si="50"/>
        <v>3565269.9830628587</v>
      </c>
      <c r="AD67" s="108">
        <f t="shared" si="51"/>
        <v>49566.006202723307</v>
      </c>
      <c r="AE67" s="128">
        <f t="shared" si="52"/>
        <v>3603700</v>
      </c>
      <c r="AF67" s="128">
        <f t="shared" si="53"/>
        <v>3555967.0610307883</v>
      </c>
      <c r="AH67" s="108"/>
    </row>
    <row r="68" spans="1:34" x14ac:dyDescent="0.25">
      <c r="A68" s="138">
        <v>67000</v>
      </c>
      <c r="B68" s="137">
        <f t="shared" si="29"/>
        <v>4.336904761904762</v>
      </c>
      <c r="C68" s="135">
        <f t="shared" si="30"/>
        <v>8.9732142857142865</v>
      </c>
      <c r="D68" s="135">
        <f t="shared" si="31"/>
        <v>3.06</v>
      </c>
      <c r="E68" s="135">
        <f t="shared" si="32"/>
        <v>37.788000000000004</v>
      </c>
      <c r="F68" s="136">
        <f t="shared" si="33"/>
        <v>10.440000000000001</v>
      </c>
      <c r="G68" s="135">
        <f t="shared" si="34"/>
        <v>3079202.3809523811</v>
      </c>
      <c r="H68" s="134">
        <f t="shared" si="35"/>
        <v>0</v>
      </c>
      <c r="I68" s="132">
        <f t="shared" si="36"/>
        <v>2661862.7410714291</v>
      </c>
      <c r="J68" s="132">
        <f t="shared" si="37"/>
        <v>219573.97200000001</v>
      </c>
      <c r="K68" s="132">
        <f t="shared" si="38"/>
        <v>1594517.5632000002</v>
      </c>
      <c r="L68" s="133">
        <f t="shared" si="39"/>
        <v>273830.92984041834</v>
      </c>
      <c r="M68" s="132">
        <f t="shared" si="40"/>
        <v>665393.75</v>
      </c>
      <c r="N68" s="132">
        <f t="shared" si="41"/>
        <v>2896252.55</v>
      </c>
      <c r="O68" s="131">
        <f t="shared" si="42"/>
        <v>11390633.88706423</v>
      </c>
      <c r="P68" s="130">
        <f t="shared" si="56"/>
        <v>46863.427672002144</v>
      </c>
      <c r="Q68" s="130">
        <f t="shared" si="56"/>
        <v>3453.5786247018182</v>
      </c>
      <c r="R68" s="130">
        <f t="shared" si="56"/>
        <v>3401.7802405221928</v>
      </c>
      <c r="S68" s="130">
        <f t="shared" si="56"/>
        <v>2348.6553510123581</v>
      </c>
      <c r="T68" s="130">
        <f t="shared" si="56"/>
        <v>9659.5581117615238</v>
      </c>
      <c r="U68" s="130">
        <f t="shared" si="56"/>
        <v>1273</v>
      </c>
      <c r="V68" s="129">
        <f t="shared" si="43"/>
        <v>3034406.9417621386</v>
      </c>
      <c r="W68" s="129">
        <f t="shared" si="44"/>
        <v>0</v>
      </c>
      <c r="X68" s="129">
        <f t="shared" si="45"/>
        <v>1832130.8019404428</v>
      </c>
      <c r="Y68" s="129">
        <f t="shared" si="46"/>
        <v>1160494.0954887164</v>
      </c>
      <c r="Z68" s="129">
        <f t="shared" si="47"/>
        <v>1718821.7704068455</v>
      </c>
      <c r="AA68" s="129">
        <f t="shared" si="48"/>
        <v>29279</v>
      </c>
      <c r="AB68" s="129">
        <f t="shared" si="49"/>
        <v>7775132.609598143</v>
      </c>
      <c r="AC68" s="129">
        <f t="shared" si="50"/>
        <v>3615501.2774660867</v>
      </c>
      <c r="AD68" s="108">
        <f t="shared" si="51"/>
        <v>50317.006296703963</v>
      </c>
      <c r="AE68" s="128">
        <f t="shared" si="52"/>
        <v>3603700</v>
      </c>
      <c r="AF68" s="128">
        <f t="shared" si="53"/>
        <v>3555967.0610307883</v>
      </c>
      <c r="AH68" s="108"/>
    </row>
    <row r="69" spans="1:34" x14ac:dyDescent="0.25">
      <c r="A69" s="138">
        <v>68000</v>
      </c>
      <c r="B69" s="137">
        <f t="shared" si="29"/>
        <v>4.3964285714285714</v>
      </c>
      <c r="C69" s="135">
        <f t="shared" si="30"/>
        <v>9.1071428571428577</v>
      </c>
      <c r="D69" s="135">
        <f t="shared" si="31"/>
        <v>3.1</v>
      </c>
      <c r="E69" s="135">
        <f t="shared" si="32"/>
        <v>38.352000000000004</v>
      </c>
      <c r="F69" s="136">
        <f t="shared" si="33"/>
        <v>10.610000000000001</v>
      </c>
      <c r="G69" s="135">
        <f t="shared" si="34"/>
        <v>3121464.2857142854</v>
      </c>
      <c r="H69" s="134">
        <f t="shared" si="35"/>
        <v>0</v>
      </c>
      <c r="I69" s="132">
        <f t="shared" si="36"/>
        <v>2701592.0357142859</v>
      </c>
      <c r="J69" s="132">
        <f t="shared" si="37"/>
        <v>222444.22</v>
      </c>
      <c r="K69" s="132">
        <f t="shared" si="38"/>
        <v>1618316.3328000002</v>
      </c>
      <c r="L69" s="133">
        <f t="shared" si="39"/>
        <v>278289.86260601901</v>
      </c>
      <c r="M69" s="132">
        <f t="shared" si="40"/>
        <v>675325</v>
      </c>
      <c r="N69" s="132">
        <f t="shared" si="41"/>
        <v>2939480.1999999997</v>
      </c>
      <c r="O69" s="131">
        <f t="shared" si="42"/>
        <v>11556911.936834589</v>
      </c>
      <c r="P69" s="130">
        <f t="shared" si="56"/>
        <v>47562.881816360386</v>
      </c>
      <c r="Q69" s="130">
        <f t="shared" si="56"/>
        <v>3505.1245743242334</v>
      </c>
      <c r="R69" s="130">
        <f t="shared" si="56"/>
        <v>3452.5530799329717</v>
      </c>
      <c r="S69" s="130">
        <f t="shared" si="56"/>
        <v>2383.7099084901547</v>
      </c>
      <c r="T69" s="130">
        <f t="shared" si="56"/>
        <v>9803.7306208922928</v>
      </c>
      <c r="U69" s="130">
        <f t="shared" si="56"/>
        <v>1292</v>
      </c>
      <c r="V69" s="129">
        <f t="shared" si="43"/>
        <v>3079696.5976093351</v>
      </c>
      <c r="W69" s="129">
        <f t="shared" si="44"/>
        <v>0</v>
      </c>
      <c r="X69" s="129">
        <f t="shared" si="45"/>
        <v>1859476.0377903001</v>
      </c>
      <c r="Y69" s="129">
        <f t="shared" si="46"/>
        <v>1177814.9028840703</v>
      </c>
      <c r="Z69" s="129">
        <f t="shared" si="47"/>
        <v>1744475.8266815746</v>
      </c>
      <c r="AA69" s="129">
        <f t="shared" si="48"/>
        <v>29716</v>
      </c>
      <c r="AB69" s="129">
        <f t="shared" si="49"/>
        <v>7891179.3649652805</v>
      </c>
      <c r="AC69" s="129">
        <f t="shared" si="50"/>
        <v>3665732.5718693081</v>
      </c>
      <c r="AD69" s="108">
        <f t="shared" si="51"/>
        <v>51068.006390684619</v>
      </c>
      <c r="AE69" s="128">
        <f t="shared" si="52"/>
        <v>3603700</v>
      </c>
      <c r="AF69" s="128">
        <f t="shared" si="53"/>
        <v>3555967.0610307883</v>
      </c>
      <c r="AH69" s="108"/>
    </row>
    <row r="70" spans="1:34" x14ac:dyDescent="0.25">
      <c r="A70" s="138">
        <v>69000</v>
      </c>
      <c r="B70" s="137">
        <f t="shared" ref="B70:B101" si="57">MAX(1,(58.6+0.01*Passages_SU_exDG)/168)</f>
        <v>4.4559523809523807</v>
      </c>
      <c r="C70" s="135">
        <f t="shared" ref="C70:C101" si="58">MAX(1,(0.0225*Passages_SU_exDG)/168)</f>
        <v>9.2410714285714288</v>
      </c>
      <c r="D70" s="135">
        <f t="shared" ref="D70:D101" si="59">Passages_SU_exDG*4*10^(-5)+0.38</f>
        <v>3.14</v>
      </c>
      <c r="E70" s="135">
        <f t="shared" ref="E70:E101" si="60">5.64*10^(-4)*Passages_SU_exDG</f>
        <v>38.916000000000004</v>
      </c>
      <c r="F70" s="136">
        <f t="shared" ref="F70:F101" si="61">MAX(-0.95+1.7*10^(-4)*Passages_SU_exDG,0)</f>
        <v>10.780000000000001</v>
      </c>
      <c r="G70" s="135">
        <f t="shared" ref="G70:G101" si="62">+B70*710000</f>
        <v>3163726.1904761903</v>
      </c>
      <c r="H70" s="134">
        <f t="shared" ref="H70:H101" si="63">IF(A70&lt;12000,-50000,0)</f>
        <v>0</v>
      </c>
      <c r="I70" s="132">
        <f t="shared" ref="I70:I101" si="64">6*49440.9*C70</f>
        <v>2741321.3303571432</v>
      </c>
      <c r="J70" s="132">
        <f t="shared" ref="J70:J101" si="65">71756.2*D70</f>
        <v>225314.46799999999</v>
      </c>
      <c r="K70" s="132">
        <f t="shared" ref="K70:K101" si="66">42196.4*E70</f>
        <v>1642115.1024000002</v>
      </c>
      <c r="L70" s="133">
        <f t="shared" ref="L70:L101" si="67">26229.0162682393*F70</f>
        <v>282748.79537161969</v>
      </c>
      <c r="M70" s="132">
        <f t="shared" ref="M70:M101" si="68">9.93125*A70</f>
        <v>685256.25</v>
      </c>
      <c r="N70" s="132">
        <f t="shared" ref="N70:N101" si="69">43.22765*A70</f>
        <v>2982707.8499999996</v>
      </c>
      <c r="O70" s="131">
        <f t="shared" ref="O70:O101" si="70">SUM(G70:N70)</f>
        <v>11723189.986604953</v>
      </c>
      <c r="P70" s="130">
        <f t="shared" si="56"/>
        <v>48262.335960718621</v>
      </c>
      <c r="Q70" s="130">
        <f t="shared" si="56"/>
        <v>3556.6705239466487</v>
      </c>
      <c r="R70" s="130">
        <f t="shared" si="56"/>
        <v>3503.3259193437507</v>
      </c>
      <c r="S70" s="130">
        <f t="shared" si="56"/>
        <v>2418.7644659679513</v>
      </c>
      <c r="T70" s="130">
        <f t="shared" si="56"/>
        <v>9947.9031300230617</v>
      </c>
      <c r="U70" s="130">
        <f t="shared" si="56"/>
        <v>1311</v>
      </c>
      <c r="V70" s="129">
        <f t="shared" ref="V70:V101" si="71">+P70*V$4</f>
        <v>3124986.2534565306</v>
      </c>
      <c r="W70" s="129">
        <f t="shared" ref="W70:W101" si="72">+Q70*W$4</f>
        <v>0</v>
      </c>
      <c r="X70" s="129">
        <f t="shared" ref="X70:X101" si="73">+R70*X$4</f>
        <v>1886821.2736401574</v>
      </c>
      <c r="Y70" s="129">
        <f t="shared" ref="Y70:Y101" si="74">+S70*Y$4</f>
        <v>1195135.7102794244</v>
      </c>
      <c r="Z70" s="129">
        <f t="shared" ref="Z70:Z101" si="75">+T70*Z$4</f>
        <v>1770129.8829563037</v>
      </c>
      <c r="AA70" s="129">
        <f t="shared" ref="AA70:AA101" si="76">+U70*AA$4</f>
        <v>30153</v>
      </c>
      <c r="AB70" s="129">
        <f t="shared" ref="AB70:AB101" si="77">SUM(V70:AA70)</f>
        <v>8007226.1203324161</v>
      </c>
      <c r="AC70" s="129">
        <f t="shared" ref="AC70:AC101" si="78">+O70-AB70</f>
        <v>3715963.866272537</v>
      </c>
      <c r="AD70" s="108">
        <f t="shared" ref="AD70:AD101" si="79">+P70+Q70</f>
        <v>51819.006484665268</v>
      </c>
      <c r="AE70" s="128">
        <f t="shared" ref="AE70:AE101" si="80">IF(AD70&lt;=$AC$1,$AD$1,$AD$1+$AF$2+$AE$1*ROUNDUP((AD70-$AC$1)/2500,0))</f>
        <v>3769800</v>
      </c>
      <c r="AF70" s="128">
        <f t="shared" ref="AF70:AF101" si="81">IF(AD70&lt;=$AC$1,$AD$1,$AD$1+$AF$2+$AF$1*ROUNDUP((AD70-$AC$1)/2500,0))</f>
        <v>3719259.2410914232</v>
      </c>
      <c r="AH70" s="108"/>
    </row>
    <row r="71" spans="1:34" x14ac:dyDescent="0.25">
      <c r="A71" s="138">
        <v>70000</v>
      </c>
      <c r="B71" s="137">
        <f t="shared" si="57"/>
        <v>4.5154761904761909</v>
      </c>
      <c r="C71" s="135">
        <f t="shared" si="58"/>
        <v>9.375</v>
      </c>
      <c r="D71" s="135">
        <f t="shared" si="59"/>
        <v>3.18</v>
      </c>
      <c r="E71" s="135">
        <f t="shared" si="60"/>
        <v>39.480000000000004</v>
      </c>
      <c r="F71" s="136">
        <f t="shared" si="61"/>
        <v>10.950000000000001</v>
      </c>
      <c r="G71" s="135">
        <f t="shared" si="62"/>
        <v>3205988.0952380956</v>
      </c>
      <c r="H71" s="134">
        <f t="shared" si="63"/>
        <v>0</v>
      </c>
      <c r="I71" s="132">
        <f t="shared" si="64"/>
        <v>2781050.625</v>
      </c>
      <c r="J71" s="132">
        <f t="shared" si="65"/>
        <v>228184.71600000001</v>
      </c>
      <c r="K71" s="132">
        <f t="shared" si="66"/>
        <v>1665913.8720000002</v>
      </c>
      <c r="L71" s="133">
        <f t="shared" si="67"/>
        <v>287207.72813722037</v>
      </c>
      <c r="M71" s="132">
        <f t="shared" si="68"/>
        <v>695187.5</v>
      </c>
      <c r="N71" s="132">
        <f t="shared" si="69"/>
        <v>3025935.5</v>
      </c>
      <c r="O71" s="131">
        <f t="shared" si="70"/>
        <v>11889468.036375316</v>
      </c>
      <c r="P71" s="130">
        <f t="shared" si="56"/>
        <v>48961.790105076863</v>
      </c>
      <c r="Q71" s="130">
        <f t="shared" si="56"/>
        <v>3608.216473569064</v>
      </c>
      <c r="R71" s="130">
        <f t="shared" si="56"/>
        <v>3554.0987587545296</v>
      </c>
      <c r="S71" s="130">
        <f t="shared" si="56"/>
        <v>2453.8190234457475</v>
      </c>
      <c r="T71" s="130">
        <f t="shared" si="56"/>
        <v>10092.075639153831</v>
      </c>
      <c r="U71" s="130">
        <f t="shared" si="56"/>
        <v>1330</v>
      </c>
      <c r="V71" s="129">
        <f t="shared" si="71"/>
        <v>3170275.9093037271</v>
      </c>
      <c r="W71" s="129">
        <f t="shared" si="72"/>
        <v>0</v>
      </c>
      <c r="X71" s="129">
        <f t="shared" si="73"/>
        <v>1914166.5094900148</v>
      </c>
      <c r="Y71" s="129">
        <f t="shared" si="74"/>
        <v>1212456.5176747784</v>
      </c>
      <c r="Z71" s="129">
        <f t="shared" si="75"/>
        <v>1795783.9392310325</v>
      </c>
      <c r="AA71" s="129">
        <f t="shared" si="76"/>
        <v>30590</v>
      </c>
      <c r="AB71" s="129">
        <f t="shared" si="77"/>
        <v>8123272.8756995527</v>
      </c>
      <c r="AC71" s="129">
        <f t="shared" si="78"/>
        <v>3766195.1606757632</v>
      </c>
      <c r="AD71" s="108">
        <f t="shared" si="79"/>
        <v>52570.006578645931</v>
      </c>
      <c r="AE71" s="128">
        <f t="shared" si="80"/>
        <v>3769800</v>
      </c>
      <c r="AF71" s="128">
        <f t="shared" si="81"/>
        <v>3719259.2410914232</v>
      </c>
      <c r="AH71" s="108"/>
    </row>
    <row r="72" spans="1:34" x14ac:dyDescent="0.25">
      <c r="A72" s="138">
        <v>71000</v>
      </c>
      <c r="B72" s="137">
        <f t="shared" si="57"/>
        <v>4.5750000000000002</v>
      </c>
      <c r="C72" s="135">
        <f t="shared" si="58"/>
        <v>9.5089285714285712</v>
      </c>
      <c r="D72" s="135">
        <f t="shared" si="59"/>
        <v>3.22</v>
      </c>
      <c r="E72" s="135">
        <f t="shared" si="60"/>
        <v>40.044000000000004</v>
      </c>
      <c r="F72" s="136">
        <f t="shared" si="61"/>
        <v>11.120000000000001</v>
      </c>
      <c r="G72" s="135">
        <f t="shared" si="62"/>
        <v>3248250</v>
      </c>
      <c r="H72" s="134">
        <f t="shared" si="63"/>
        <v>0</v>
      </c>
      <c r="I72" s="132">
        <f t="shared" si="64"/>
        <v>2820779.9196428573</v>
      </c>
      <c r="J72" s="132">
        <f t="shared" si="65"/>
        <v>231054.96400000001</v>
      </c>
      <c r="K72" s="132">
        <f t="shared" si="66"/>
        <v>1689712.6416000002</v>
      </c>
      <c r="L72" s="133">
        <f t="shared" si="67"/>
        <v>291666.66090282105</v>
      </c>
      <c r="M72" s="132">
        <f t="shared" si="68"/>
        <v>705118.75</v>
      </c>
      <c r="N72" s="132">
        <f t="shared" si="69"/>
        <v>3069163.15</v>
      </c>
      <c r="O72" s="131">
        <f t="shared" si="70"/>
        <v>12055746.086145679</v>
      </c>
      <c r="P72" s="130">
        <f t="shared" si="56"/>
        <v>49661.244249435105</v>
      </c>
      <c r="Q72" s="130">
        <f t="shared" si="56"/>
        <v>3659.7624231914788</v>
      </c>
      <c r="R72" s="130">
        <f t="shared" si="56"/>
        <v>3604.8715981653086</v>
      </c>
      <c r="S72" s="130">
        <f t="shared" si="56"/>
        <v>2488.8735809235441</v>
      </c>
      <c r="T72" s="130">
        <f t="shared" si="56"/>
        <v>10236.2481482846</v>
      </c>
      <c r="U72" s="130">
        <f t="shared" si="56"/>
        <v>1349</v>
      </c>
      <c r="V72" s="129">
        <f t="shared" si="71"/>
        <v>3215565.5651509231</v>
      </c>
      <c r="W72" s="129">
        <f t="shared" si="72"/>
        <v>0</v>
      </c>
      <c r="X72" s="129">
        <f t="shared" si="73"/>
        <v>1941511.7453398721</v>
      </c>
      <c r="Y72" s="129">
        <f t="shared" si="74"/>
        <v>1229777.3250701325</v>
      </c>
      <c r="Z72" s="129">
        <f t="shared" si="75"/>
        <v>1821437.9955057616</v>
      </c>
      <c r="AA72" s="129">
        <f t="shared" si="76"/>
        <v>31027</v>
      </c>
      <c r="AB72" s="129">
        <f t="shared" si="77"/>
        <v>8239319.6310666893</v>
      </c>
      <c r="AC72" s="129">
        <f t="shared" si="78"/>
        <v>3816426.4550789893</v>
      </c>
      <c r="AD72" s="108">
        <f t="shared" si="79"/>
        <v>53321.006672626587</v>
      </c>
      <c r="AE72" s="128">
        <f t="shared" si="80"/>
        <v>3769800</v>
      </c>
      <c r="AF72" s="128">
        <f t="shared" si="81"/>
        <v>3719259.2410914232</v>
      </c>
      <c r="AH72" s="108"/>
    </row>
    <row r="73" spans="1:34" x14ac:dyDescent="0.25">
      <c r="A73" s="138">
        <v>72000</v>
      </c>
      <c r="B73" s="137">
        <f t="shared" si="57"/>
        <v>4.6345238095238095</v>
      </c>
      <c r="C73" s="135">
        <f t="shared" si="58"/>
        <v>9.6428571428571423</v>
      </c>
      <c r="D73" s="135">
        <f t="shared" si="59"/>
        <v>3.2600000000000002</v>
      </c>
      <c r="E73" s="135">
        <f t="shared" si="60"/>
        <v>40.608000000000004</v>
      </c>
      <c r="F73" s="136">
        <f t="shared" si="61"/>
        <v>11.290000000000001</v>
      </c>
      <c r="G73" s="135">
        <f t="shared" si="62"/>
        <v>3290511.9047619049</v>
      </c>
      <c r="H73" s="134">
        <f t="shared" si="63"/>
        <v>0</v>
      </c>
      <c r="I73" s="132">
        <f t="shared" si="64"/>
        <v>2860509.2142857146</v>
      </c>
      <c r="J73" s="132">
        <f t="shared" si="65"/>
        <v>233925.212</v>
      </c>
      <c r="K73" s="132">
        <f t="shared" si="66"/>
        <v>1713511.4112000002</v>
      </c>
      <c r="L73" s="133">
        <f t="shared" si="67"/>
        <v>296125.59366842173</v>
      </c>
      <c r="M73" s="132">
        <f t="shared" si="68"/>
        <v>715050</v>
      </c>
      <c r="N73" s="132">
        <f t="shared" si="69"/>
        <v>3112390.8</v>
      </c>
      <c r="O73" s="131">
        <f t="shared" si="70"/>
        <v>12222024.135916043</v>
      </c>
      <c r="P73" s="130">
        <f t="shared" si="56"/>
        <v>50360.698393793347</v>
      </c>
      <c r="Q73" s="130">
        <f t="shared" si="56"/>
        <v>3711.308372813894</v>
      </c>
      <c r="R73" s="130">
        <f t="shared" si="56"/>
        <v>3655.6444375760875</v>
      </c>
      <c r="S73" s="130">
        <f t="shared" si="56"/>
        <v>2523.9281384013402</v>
      </c>
      <c r="T73" s="130">
        <f t="shared" si="56"/>
        <v>10380.420657415369</v>
      </c>
      <c r="U73" s="130">
        <f t="shared" si="56"/>
        <v>1368</v>
      </c>
      <c r="V73" s="129">
        <f t="shared" si="71"/>
        <v>3260855.2209981191</v>
      </c>
      <c r="W73" s="129">
        <f t="shared" si="72"/>
        <v>0</v>
      </c>
      <c r="X73" s="129">
        <f t="shared" si="73"/>
        <v>1968856.9811897294</v>
      </c>
      <c r="Y73" s="129">
        <f t="shared" si="74"/>
        <v>1247098.1324654862</v>
      </c>
      <c r="Z73" s="129">
        <f t="shared" si="75"/>
        <v>1847092.0517804907</v>
      </c>
      <c r="AA73" s="129">
        <f t="shared" si="76"/>
        <v>31464</v>
      </c>
      <c r="AB73" s="129">
        <f t="shared" si="77"/>
        <v>8355366.3864338249</v>
      </c>
      <c r="AC73" s="129">
        <f t="shared" si="78"/>
        <v>3866657.7494822182</v>
      </c>
      <c r="AD73" s="108">
        <f t="shared" si="79"/>
        <v>54072.006766607243</v>
      </c>
      <c r="AE73" s="128">
        <f t="shared" si="80"/>
        <v>3935900</v>
      </c>
      <c r="AF73" s="128">
        <f t="shared" si="81"/>
        <v>3882551.4211520581</v>
      </c>
      <c r="AH73" s="108"/>
    </row>
    <row r="74" spans="1:34" x14ac:dyDescent="0.25">
      <c r="A74" s="138">
        <v>73000</v>
      </c>
      <c r="B74" s="137">
        <f t="shared" si="57"/>
        <v>4.6940476190476188</v>
      </c>
      <c r="C74" s="135">
        <f t="shared" si="58"/>
        <v>9.7767857142857135</v>
      </c>
      <c r="D74" s="135">
        <f t="shared" si="59"/>
        <v>3.3000000000000003</v>
      </c>
      <c r="E74" s="135">
        <f t="shared" si="60"/>
        <v>41.172000000000004</v>
      </c>
      <c r="F74" s="136">
        <f t="shared" si="61"/>
        <v>11.46</v>
      </c>
      <c r="G74" s="135">
        <f t="shared" si="62"/>
        <v>3332773.8095238092</v>
      </c>
      <c r="H74" s="134">
        <f t="shared" si="63"/>
        <v>0</v>
      </c>
      <c r="I74" s="132">
        <f t="shared" si="64"/>
        <v>2900238.5089285714</v>
      </c>
      <c r="J74" s="132">
        <f t="shared" si="65"/>
        <v>236795.46000000002</v>
      </c>
      <c r="K74" s="132">
        <f t="shared" si="66"/>
        <v>1737310.1808000002</v>
      </c>
      <c r="L74" s="133">
        <f t="shared" si="67"/>
        <v>300584.52643402241</v>
      </c>
      <c r="M74" s="132">
        <f t="shared" si="68"/>
        <v>724981.25</v>
      </c>
      <c r="N74" s="132">
        <f t="shared" si="69"/>
        <v>3155618.4499999997</v>
      </c>
      <c r="O74" s="131">
        <f t="shared" si="70"/>
        <v>12388302.185686402</v>
      </c>
      <c r="P74" s="130">
        <f t="shared" si="56"/>
        <v>51060.152538151589</v>
      </c>
      <c r="Q74" s="130">
        <f t="shared" si="56"/>
        <v>3762.8543224363093</v>
      </c>
      <c r="R74" s="130">
        <f t="shared" si="56"/>
        <v>3706.4172769868665</v>
      </c>
      <c r="S74" s="130">
        <f t="shared" si="56"/>
        <v>2558.9826958791368</v>
      </c>
      <c r="T74" s="130">
        <f t="shared" si="56"/>
        <v>10524.593166546138</v>
      </c>
      <c r="U74" s="130">
        <f t="shared" si="56"/>
        <v>1387</v>
      </c>
      <c r="V74" s="129">
        <f t="shared" si="71"/>
        <v>3306144.8768453156</v>
      </c>
      <c r="W74" s="129">
        <f t="shared" si="72"/>
        <v>0</v>
      </c>
      <c r="X74" s="129">
        <f t="shared" si="73"/>
        <v>1996202.2170395867</v>
      </c>
      <c r="Y74" s="129">
        <f t="shared" si="74"/>
        <v>1264418.9398608403</v>
      </c>
      <c r="Z74" s="129">
        <f t="shared" si="75"/>
        <v>1872746.1080552198</v>
      </c>
      <c r="AA74" s="129">
        <f t="shared" si="76"/>
        <v>31901</v>
      </c>
      <c r="AB74" s="129">
        <f t="shared" si="77"/>
        <v>8471413.1418009624</v>
      </c>
      <c r="AC74" s="129">
        <f t="shared" si="78"/>
        <v>3916889.0438854396</v>
      </c>
      <c r="AD74" s="108">
        <f t="shared" si="79"/>
        <v>54823.006860587899</v>
      </c>
      <c r="AE74" s="128">
        <f t="shared" si="80"/>
        <v>3935900</v>
      </c>
      <c r="AF74" s="128">
        <f t="shared" si="81"/>
        <v>3882551.4211520581</v>
      </c>
      <c r="AH74" s="108"/>
    </row>
    <row r="75" spans="1:34" x14ac:dyDescent="0.25">
      <c r="A75" s="138">
        <v>74000</v>
      </c>
      <c r="B75" s="137">
        <f t="shared" si="57"/>
        <v>4.753571428571429</v>
      </c>
      <c r="C75" s="135">
        <f t="shared" si="58"/>
        <v>9.9107142857142865</v>
      </c>
      <c r="D75" s="135">
        <f t="shared" si="59"/>
        <v>3.3400000000000003</v>
      </c>
      <c r="E75" s="135">
        <f t="shared" si="60"/>
        <v>41.736000000000004</v>
      </c>
      <c r="F75" s="136">
        <f t="shared" si="61"/>
        <v>11.63</v>
      </c>
      <c r="G75" s="135">
        <f t="shared" si="62"/>
        <v>3375035.7142857146</v>
      </c>
      <c r="H75" s="134">
        <f t="shared" si="63"/>
        <v>0</v>
      </c>
      <c r="I75" s="132">
        <f t="shared" si="64"/>
        <v>2939967.8035714291</v>
      </c>
      <c r="J75" s="132">
        <f t="shared" si="65"/>
        <v>239665.70800000001</v>
      </c>
      <c r="K75" s="132">
        <f t="shared" si="66"/>
        <v>1761108.9504000002</v>
      </c>
      <c r="L75" s="133">
        <f t="shared" si="67"/>
        <v>305043.45919962309</v>
      </c>
      <c r="M75" s="132">
        <f t="shared" si="68"/>
        <v>734912.5</v>
      </c>
      <c r="N75" s="132">
        <f t="shared" si="69"/>
        <v>3198846.0999999996</v>
      </c>
      <c r="O75" s="131">
        <f t="shared" si="70"/>
        <v>12554580.235456767</v>
      </c>
      <c r="P75" s="130">
        <f t="shared" si="56"/>
        <v>51759.606682509831</v>
      </c>
      <c r="Q75" s="130">
        <f t="shared" si="56"/>
        <v>3814.4002720587246</v>
      </c>
      <c r="R75" s="130">
        <f t="shared" si="56"/>
        <v>3757.1901163976454</v>
      </c>
      <c r="S75" s="130">
        <f t="shared" si="56"/>
        <v>2594.037253356933</v>
      </c>
      <c r="T75" s="130">
        <f t="shared" si="56"/>
        <v>10668.765675676907</v>
      </c>
      <c r="U75" s="130">
        <f t="shared" si="56"/>
        <v>1406</v>
      </c>
      <c r="V75" s="129">
        <f t="shared" si="71"/>
        <v>3351434.5326925116</v>
      </c>
      <c r="W75" s="129">
        <f t="shared" si="72"/>
        <v>0</v>
      </c>
      <c r="X75" s="129">
        <f t="shared" si="73"/>
        <v>2023547.4528894441</v>
      </c>
      <c r="Y75" s="129">
        <f t="shared" si="74"/>
        <v>1281739.7472561942</v>
      </c>
      <c r="Z75" s="129">
        <f t="shared" si="75"/>
        <v>1898400.1643299488</v>
      </c>
      <c r="AA75" s="129">
        <f t="shared" si="76"/>
        <v>32338</v>
      </c>
      <c r="AB75" s="129">
        <f t="shared" si="77"/>
        <v>8587459.8971680999</v>
      </c>
      <c r="AC75" s="129">
        <f t="shared" si="78"/>
        <v>3967120.3382886667</v>
      </c>
      <c r="AD75" s="108">
        <f t="shared" si="79"/>
        <v>55574.006954568555</v>
      </c>
      <c r="AE75" s="128">
        <f t="shared" si="80"/>
        <v>3935900</v>
      </c>
      <c r="AF75" s="128">
        <f t="shared" si="81"/>
        <v>3882551.4211520581</v>
      </c>
      <c r="AH75" s="108"/>
    </row>
    <row r="76" spans="1:34" x14ac:dyDescent="0.25">
      <c r="A76" s="138">
        <v>75000</v>
      </c>
      <c r="B76" s="137">
        <f t="shared" si="57"/>
        <v>4.8130952380952383</v>
      </c>
      <c r="C76" s="135">
        <f t="shared" si="58"/>
        <v>10.044642857142858</v>
      </c>
      <c r="D76" s="135">
        <f t="shared" si="59"/>
        <v>3.3800000000000003</v>
      </c>
      <c r="E76" s="135">
        <f t="shared" si="60"/>
        <v>42.300000000000004</v>
      </c>
      <c r="F76" s="136">
        <f t="shared" si="61"/>
        <v>11.800000000000002</v>
      </c>
      <c r="G76" s="135">
        <f t="shared" si="62"/>
        <v>3417297.6190476194</v>
      </c>
      <c r="H76" s="134">
        <f t="shared" si="63"/>
        <v>0</v>
      </c>
      <c r="I76" s="132">
        <f t="shared" si="64"/>
        <v>2979697.0982142859</v>
      </c>
      <c r="J76" s="132">
        <f t="shared" si="65"/>
        <v>242535.95600000001</v>
      </c>
      <c r="K76" s="132">
        <f t="shared" si="66"/>
        <v>1784907.7200000002</v>
      </c>
      <c r="L76" s="133">
        <f t="shared" si="67"/>
        <v>309502.39196522377</v>
      </c>
      <c r="M76" s="132">
        <f t="shared" si="68"/>
        <v>744843.75</v>
      </c>
      <c r="N76" s="132">
        <f t="shared" si="69"/>
        <v>3242073.75</v>
      </c>
      <c r="O76" s="131">
        <f t="shared" si="70"/>
        <v>12720858.285227129</v>
      </c>
      <c r="P76" s="130">
        <f t="shared" ref="P76:U85" si="82">+$A76*P$4</f>
        <v>52459.060826868073</v>
      </c>
      <c r="Q76" s="130">
        <f t="shared" si="82"/>
        <v>3865.9462216811398</v>
      </c>
      <c r="R76" s="130">
        <f t="shared" si="82"/>
        <v>3807.9629558084248</v>
      </c>
      <c r="S76" s="130">
        <f t="shared" si="82"/>
        <v>2629.0918108347296</v>
      </c>
      <c r="T76" s="130">
        <f t="shared" si="82"/>
        <v>10812.938184807675</v>
      </c>
      <c r="U76" s="130">
        <f t="shared" si="82"/>
        <v>1425</v>
      </c>
      <c r="V76" s="129">
        <f t="shared" si="71"/>
        <v>3396724.1885397076</v>
      </c>
      <c r="W76" s="129">
        <f t="shared" si="72"/>
        <v>0</v>
      </c>
      <c r="X76" s="129">
        <f t="shared" si="73"/>
        <v>2050892.6887393016</v>
      </c>
      <c r="Y76" s="129">
        <f t="shared" si="74"/>
        <v>1299060.5546515484</v>
      </c>
      <c r="Z76" s="129">
        <f t="shared" si="75"/>
        <v>1924054.2206046777</v>
      </c>
      <c r="AA76" s="129">
        <f t="shared" si="76"/>
        <v>32775</v>
      </c>
      <c r="AB76" s="129">
        <f t="shared" si="77"/>
        <v>8703506.6525352355</v>
      </c>
      <c r="AC76" s="129">
        <f t="shared" si="78"/>
        <v>4017351.6326918937</v>
      </c>
      <c r="AD76" s="108">
        <f t="shared" si="79"/>
        <v>56325.007048549211</v>
      </c>
      <c r="AE76" s="128">
        <f t="shared" si="80"/>
        <v>3935900</v>
      </c>
      <c r="AF76" s="128">
        <f t="shared" si="81"/>
        <v>3882551.4211520581</v>
      </c>
      <c r="AH76" s="108"/>
    </row>
    <row r="77" spans="1:34" x14ac:dyDescent="0.25">
      <c r="A77" s="138">
        <v>76000</v>
      </c>
      <c r="B77" s="137">
        <f t="shared" si="57"/>
        <v>4.8726190476190476</v>
      </c>
      <c r="C77" s="135">
        <f t="shared" si="58"/>
        <v>10.178571428571429</v>
      </c>
      <c r="D77" s="135">
        <f t="shared" si="59"/>
        <v>3.42</v>
      </c>
      <c r="E77" s="135">
        <f t="shared" si="60"/>
        <v>42.864000000000004</v>
      </c>
      <c r="F77" s="136">
        <f t="shared" si="61"/>
        <v>11.970000000000002</v>
      </c>
      <c r="G77" s="135">
        <f t="shared" si="62"/>
        <v>3459559.5238095238</v>
      </c>
      <c r="H77" s="134">
        <f t="shared" si="63"/>
        <v>0</v>
      </c>
      <c r="I77" s="132">
        <f t="shared" si="64"/>
        <v>3019426.3928571432</v>
      </c>
      <c r="J77" s="132">
        <f t="shared" si="65"/>
        <v>245406.204</v>
      </c>
      <c r="K77" s="132">
        <f t="shared" si="66"/>
        <v>1808706.4896000002</v>
      </c>
      <c r="L77" s="133">
        <f t="shared" si="67"/>
        <v>313961.32473082445</v>
      </c>
      <c r="M77" s="132">
        <f t="shared" si="68"/>
        <v>754775</v>
      </c>
      <c r="N77" s="132">
        <f t="shared" si="69"/>
        <v>3285301.4</v>
      </c>
      <c r="O77" s="131">
        <f t="shared" si="70"/>
        <v>12887136.334997492</v>
      </c>
      <c r="P77" s="130">
        <f t="shared" si="82"/>
        <v>53158.514971226308</v>
      </c>
      <c r="Q77" s="130">
        <f t="shared" si="82"/>
        <v>3917.4921713035551</v>
      </c>
      <c r="R77" s="130">
        <f t="shared" si="82"/>
        <v>3858.7357952192037</v>
      </c>
      <c r="S77" s="130">
        <f t="shared" si="82"/>
        <v>2664.1463683125257</v>
      </c>
      <c r="T77" s="130">
        <f t="shared" si="82"/>
        <v>10957.110693938444</v>
      </c>
      <c r="U77" s="130">
        <f t="shared" si="82"/>
        <v>1444</v>
      </c>
      <c r="V77" s="129">
        <f t="shared" si="71"/>
        <v>3442013.8443869036</v>
      </c>
      <c r="W77" s="129">
        <f t="shared" si="72"/>
        <v>0</v>
      </c>
      <c r="X77" s="129">
        <f t="shared" si="73"/>
        <v>2078237.924589159</v>
      </c>
      <c r="Y77" s="129">
        <f t="shared" si="74"/>
        <v>1316381.3620469021</v>
      </c>
      <c r="Z77" s="129">
        <f t="shared" si="75"/>
        <v>1949708.2768794068</v>
      </c>
      <c r="AA77" s="129">
        <f t="shared" si="76"/>
        <v>33212</v>
      </c>
      <c r="AB77" s="129">
        <f t="shared" si="77"/>
        <v>8819553.4079023711</v>
      </c>
      <c r="AC77" s="129">
        <f t="shared" si="78"/>
        <v>4067582.9270951208</v>
      </c>
      <c r="AD77" s="108">
        <f t="shared" si="79"/>
        <v>57076.007142529867</v>
      </c>
      <c r="AE77" s="128">
        <f t="shared" si="80"/>
        <v>4102000</v>
      </c>
      <c r="AF77" s="128">
        <f t="shared" si="81"/>
        <v>4045843.6012126924</v>
      </c>
      <c r="AH77" s="108"/>
    </row>
    <row r="78" spans="1:34" x14ac:dyDescent="0.25">
      <c r="A78" s="138">
        <v>77000</v>
      </c>
      <c r="B78" s="137">
        <f t="shared" si="57"/>
        <v>4.9321428571428569</v>
      </c>
      <c r="C78" s="135">
        <f t="shared" si="58"/>
        <v>10.3125</v>
      </c>
      <c r="D78" s="135">
        <f t="shared" si="59"/>
        <v>3.46</v>
      </c>
      <c r="E78" s="135">
        <f t="shared" si="60"/>
        <v>43.428000000000004</v>
      </c>
      <c r="F78" s="136">
        <f t="shared" si="61"/>
        <v>12.140000000000002</v>
      </c>
      <c r="G78" s="135">
        <f t="shared" si="62"/>
        <v>3501821.4285714286</v>
      </c>
      <c r="H78" s="134">
        <f t="shared" si="63"/>
        <v>0</v>
      </c>
      <c r="I78" s="132">
        <f t="shared" si="64"/>
        <v>3059155.6875000005</v>
      </c>
      <c r="J78" s="132">
        <f t="shared" si="65"/>
        <v>248276.45199999999</v>
      </c>
      <c r="K78" s="132">
        <f t="shared" si="66"/>
        <v>1832505.2592000002</v>
      </c>
      <c r="L78" s="133">
        <f t="shared" si="67"/>
        <v>318420.25749642513</v>
      </c>
      <c r="M78" s="132">
        <f t="shared" si="68"/>
        <v>764706.25</v>
      </c>
      <c r="N78" s="132">
        <f t="shared" si="69"/>
        <v>3328529.05</v>
      </c>
      <c r="O78" s="131">
        <f t="shared" si="70"/>
        <v>13053414.384767853</v>
      </c>
      <c r="P78" s="130">
        <f t="shared" si="82"/>
        <v>53857.96911558455</v>
      </c>
      <c r="Q78" s="130">
        <f t="shared" si="82"/>
        <v>3969.0381209259699</v>
      </c>
      <c r="R78" s="130">
        <f t="shared" si="82"/>
        <v>3909.5086346299827</v>
      </c>
      <c r="S78" s="130">
        <f t="shared" si="82"/>
        <v>2699.2009257903223</v>
      </c>
      <c r="T78" s="130">
        <f t="shared" si="82"/>
        <v>11101.283203069213</v>
      </c>
      <c r="U78" s="130">
        <f t="shared" si="82"/>
        <v>1463</v>
      </c>
      <c r="V78" s="129">
        <f t="shared" si="71"/>
        <v>3487303.5002340996</v>
      </c>
      <c r="W78" s="129">
        <f t="shared" si="72"/>
        <v>0</v>
      </c>
      <c r="X78" s="129">
        <f t="shared" si="73"/>
        <v>2105583.1604390163</v>
      </c>
      <c r="Y78" s="129">
        <f t="shared" si="74"/>
        <v>1333702.1694422562</v>
      </c>
      <c r="Z78" s="129">
        <f t="shared" si="75"/>
        <v>1975362.3331541358</v>
      </c>
      <c r="AA78" s="129">
        <f t="shared" si="76"/>
        <v>33649</v>
      </c>
      <c r="AB78" s="129">
        <f t="shared" si="77"/>
        <v>8935600.1632695068</v>
      </c>
      <c r="AC78" s="129">
        <f t="shared" si="78"/>
        <v>4117814.221498346</v>
      </c>
      <c r="AD78" s="108">
        <f t="shared" si="79"/>
        <v>57827.007236510522</v>
      </c>
      <c r="AE78" s="128">
        <f t="shared" si="80"/>
        <v>4102000</v>
      </c>
      <c r="AF78" s="128">
        <f t="shared" si="81"/>
        <v>4045843.6012126924</v>
      </c>
      <c r="AH78" s="108"/>
    </row>
    <row r="79" spans="1:34" x14ac:dyDescent="0.25">
      <c r="A79" s="138">
        <v>78000</v>
      </c>
      <c r="B79" s="137">
        <f t="shared" si="57"/>
        <v>4.9916666666666671</v>
      </c>
      <c r="C79" s="135">
        <f t="shared" si="58"/>
        <v>10.446428571428571</v>
      </c>
      <c r="D79" s="135">
        <f t="shared" si="59"/>
        <v>3.5</v>
      </c>
      <c r="E79" s="135">
        <f t="shared" si="60"/>
        <v>43.992000000000004</v>
      </c>
      <c r="F79" s="136">
        <f t="shared" si="61"/>
        <v>12.310000000000002</v>
      </c>
      <c r="G79" s="135">
        <f t="shared" si="62"/>
        <v>3544083.3333333335</v>
      </c>
      <c r="H79" s="134">
        <f t="shared" si="63"/>
        <v>0</v>
      </c>
      <c r="I79" s="132">
        <f t="shared" si="64"/>
        <v>3098884.9821428573</v>
      </c>
      <c r="J79" s="132">
        <f t="shared" si="65"/>
        <v>251146.69999999998</v>
      </c>
      <c r="K79" s="132">
        <f t="shared" si="66"/>
        <v>1856304.0288000002</v>
      </c>
      <c r="L79" s="133">
        <f t="shared" si="67"/>
        <v>322879.1902620258</v>
      </c>
      <c r="M79" s="132">
        <f t="shared" si="68"/>
        <v>774637.5</v>
      </c>
      <c r="N79" s="132">
        <f t="shared" si="69"/>
        <v>3371756.6999999997</v>
      </c>
      <c r="O79" s="131">
        <f t="shared" si="70"/>
        <v>13219692.434538215</v>
      </c>
      <c r="P79" s="130">
        <f t="shared" si="82"/>
        <v>54557.423259942792</v>
      </c>
      <c r="Q79" s="130">
        <f t="shared" si="82"/>
        <v>4020.5840705483852</v>
      </c>
      <c r="R79" s="130">
        <f t="shared" si="82"/>
        <v>3960.2814740407616</v>
      </c>
      <c r="S79" s="130">
        <f t="shared" si="82"/>
        <v>2734.2554832681185</v>
      </c>
      <c r="T79" s="130">
        <f t="shared" si="82"/>
        <v>11245.455712199982</v>
      </c>
      <c r="U79" s="130">
        <f t="shared" si="82"/>
        <v>1482</v>
      </c>
      <c r="V79" s="129">
        <f t="shared" si="71"/>
        <v>3532593.1560812956</v>
      </c>
      <c r="W79" s="129">
        <f t="shared" si="72"/>
        <v>0</v>
      </c>
      <c r="X79" s="129">
        <f t="shared" si="73"/>
        <v>2132928.3962888736</v>
      </c>
      <c r="Y79" s="129">
        <f t="shared" si="74"/>
        <v>1351022.9768376101</v>
      </c>
      <c r="Z79" s="129">
        <f t="shared" si="75"/>
        <v>2001016.3894288649</v>
      </c>
      <c r="AA79" s="129">
        <f t="shared" si="76"/>
        <v>34086</v>
      </c>
      <c r="AB79" s="129">
        <f t="shared" si="77"/>
        <v>9051646.9186366443</v>
      </c>
      <c r="AC79" s="129">
        <f t="shared" si="78"/>
        <v>4168045.5159015711</v>
      </c>
      <c r="AD79" s="108">
        <f t="shared" si="79"/>
        <v>58578.007330491178</v>
      </c>
      <c r="AE79" s="128">
        <f t="shared" si="80"/>
        <v>4102000</v>
      </c>
      <c r="AF79" s="128">
        <f t="shared" si="81"/>
        <v>4045843.6012126924</v>
      </c>
      <c r="AH79" s="108"/>
    </row>
    <row r="80" spans="1:34" x14ac:dyDescent="0.25">
      <c r="A80" s="138">
        <v>79000</v>
      </c>
      <c r="B80" s="137">
        <f t="shared" si="57"/>
        <v>5.0511904761904765</v>
      </c>
      <c r="C80" s="135">
        <f t="shared" si="58"/>
        <v>10.580357142857142</v>
      </c>
      <c r="D80" s="135">
        <f t="shared" si="59"/>
        <v>3.54</v>
      </c>
      <c r="E80" s="135">
        <f t="shared" si="60"/>
        <v>44.556000000000004</v>
      </c>
      <c r="F80" s="136">
        <f t="shared" si="61"/>
        <v>12.480000000000002</v>
      </c>
      <c r="G80" s="135">
        <f t="shared" si="62"/>
        <v>3586345.2380952383</v>
      </c>
      <c r="H80" s="134">
        <f t="shared" si="63"/>
        <v>0</v>
      </c>
      <c r="I80" s="132">
        <f t="shared" si="64"/>
        <v>3138614.2767857146</v>
      </c>
      <c r="J80" s="132">
        <f t="shared" si="65"/>
        <v>254016.948</v>
      </c>
      <c r="K80" s="132">
        <f t="shared" si="66"/>
        <v>1880102.7984000002</v>
      </c>
      <c r="L80" s="133">
        <f t="shared" si="67"/>
        <v>327338.12302762648</v>
      </c>
      <c r="M80" s="132">
        <f t="shared" si="68"/>
        <v>784568.75</v>
      </c>
      <c r="N80" s="132">
        <f t="shared" si="69"/>
        <v>3414984.3499999996</v>
      </c>
      <c r="O80" s="131">
        <f t="shared" si="70"/>
        <v>13385970.48430858</v>
      </c>
      <c r="P80" s="130">
        <f t="shared" si="82"/>
        <v>55256.877404301034</v>
      </c>
      <c r="Q80" s="130">
        <f t="shared" si="82"/>
        <v>4072.1300201708004</v>
      </c>
      <c r="R80" s="130">
        <f t="shared" si="82"/>
        <v>4011.0543134515406</v>
      </c>
      <c r="S80" s="130">
        <f t="shared" si="82"/>
        <v>2769.3100407459151</v>
      </c>
      <c r="T80" s="130">
        <f t="shared" si="82"/>
        <v>11389.628221330751</v>
      </c>
      <c r="U80" s="130">
        <f t="shared" si="82"/>
        <v>1501</v>
      </c>
      <c r="V80" s="129">
        <f t="shared" si="71"/>
        <v>3577882.811928492</v>
      </c>
      <c r="W80" s="129">
        <f t="shared" si="72"/>
        <v>0</v>
      </c>
      <c r="X80" s="129">
        <f t="shared" si="73"/>
        <v>2160273.632138731</v>
      </c>
      <c r="Y80" s="129">
        <f t="shared" si="74"/>
        <v>1368343.784232964</v>
      </c>
      <c r="Z80" s="129">
        <f t="shared" si="75"/>
        <v>2026670.4457035938</v>
      </c>
      <c r="AA80" s="129">
        <f t="shared" si="76"/>
        <v>34523</v>
      </c>
      <c r="AB80" s="129">
        <f t="shared" si="77"/>
        <v>9167693.6740037799</v>
      </c>
      <c r="AC80" s="129">
        <f t="shared" si="78"/>
        <v>4218276.8103048</v>
      </c>
      <c r="AD80" s="108">
        <f t="shared" si="79"/>
        <v>59329.007424471834</v>
      </c>
      <c r="AE80" s="128">
        <f t="shared" si="80"/>
        <v>4268100</v>
      </c>
      <c r="AF80" s="128">
        <f t="shared" si="81"/>
        <v>4209135.7812733268</v>
      </c>
      <c r="AH80" s="108"/>
    </row>
    <row r="81" spans="1:34" x14ac:dyDescent="0.25">
      <c r="A81" s="138">
        <v>80000</v>
      </c>
      <c r="B81" s="137">
        <f t="shared" si="57"/>
        <v>5.1107142857142858</v>
      </c>
      <c r="C81" s="135">
        <f t="shared" si="58"/>
        <v>10.714285714285714</v>
      </c>
      <c r="D81" s="135">
        <f t="shared" si="59"/>
        <v>3.58</v>
      </c>
      <c r="E81" s="135">
        <f t="shared" si="60"/>
        <v>45.120000000000005</v>
      </c>
      <c r="F81" s="136">
        <f t="shared" si="61"/>
        <v>12.650000000000002</v>
      </c>
      <c r="G81" s="135">
        <f t="shared" si="62"/>
        <v>3628607.1428571427</v>
      </c>
      <c r="H81" s="134">
        <f t="shared" si="63"/>
        <v>0</v>
      </c>
      <c r="I81" s="132">
        <f t="shared" si="64"/>
        <v>3178343.5714285714</v>
      </c>
      <c r="J81" s="132">
        <f t="shared" si="65"/>
        <v>256887.196</v>
      </c>
      <c r="K81" s="132">
        <f t="shared" si="66"/>
        <v>1903901.5680000002</v>
      </c>
      <c r="L81" s="133">
        <f t="shared" si="67"/>
        <v>331797.05579322716</v>
      </c>
      <c r="M81" s="132">
        <f t="shared" si="68"/>
        <v>794500</v>
      </c>
      <c r="N81" s="132">
        <f t="shared" si="69"/>
        <v>3458211.9999999995</v>
      </c>
      <c r="O81" s="131">
        <f t="shared" si="70"/>
        <v>13552248.534078943</v>
      </c>
      <c r="P81" s="130">
        <f t="shared" si="82"/>
        <v>55956.331548659276</v>
      </c>
      <c r="Q81" s="130">
        <f t="shared" si="82"/>
        <v>4123.6759697932157</v>
      </c>
      <c r="R81" s="130">
        <f t="shared" si="82"/>
        <v>4061.8271528623195</v>
      </c>
      <c r="S81" s="130">
        <f t="shared" si="82"/>
        <v>2804.3645982237113</v>
      </c>
      <c r="T81" s="130">
        <f t="shared" si="82"/>
        <v>11533.80073046152</v>
      </c>
      <c r="U81" s="130">
        <f t="shared" si="82"/>
        <v>1520</v>
      </c>
      <c r="V81" s="129">
        <f t="shared" si="71"/>
        <v>3623172.467775688</v>
      </c>
      <c r="W81" s="129">
        <f t="shared" si="72"/>
        <v>0</v>
      </c>
      <c r="X81" s="129">
        <f t="shared" si="73"/>
        <v>2187618.8679885883</v>
      </c>
      <c r="Y81" s="129">
        <f t="shared" si="74"/>
        <v>1385664.591628318</v>
      </c>
      <c r="Z81" s="129">
        <f t="shared" si="75"/>
        <v>2052324.5019783229</v>
      </c>
      <c r="AA81" s="129">
        <f t="shared" si="76"/>
        <v>34960</v>
      </c>
      <c r="AB81" s="129">
        <f t="shared" si="77"/>
        <v>9283740.4293709174</v>
      </c>
      <c r="AC81" s="129">
        <f t="shared" si="78"/>
        <v>4268508.1047080252</v>
      </c>
      <c r="AD81" s="108">
        <f t="shared" si="79"/>
        <v>60080.00751845249</v>
      </c>
      <c r="AE81" s="128">
        <f t="shared" si="80"/>
        <v>4268100</v>
      </c>
      <c r="AF81" s="128">
        <f t="shared" si="81"/>
        <v>4209135.7812733268</v>
      </c>
      <c r="AH81" s="108"/>
    </row>
    <row r="82" spans="1:34" x14ac:dyDescent="0.25">
      <c r="A82" s="138">
        <v>81000</v>
      </c>
      <c r="B82" s="137">
        <f t="shared" si="57"/>
        <v>5.1702380952380951</v>
      </c>
      <c r="C82" s="135">
        <f t="shared" si="58"/>
        <v>10.848214285714286</v>
      </c>
      <c r="D82" s="135">
        <f t="shared" si="59"/>
        <v>3.62</v>
      </c>
      <c r="E82" s="135">
        <f t="shared" si="60"/>
        <v>45.684000000000005</v>
      </c>
      <c r="F82" s="136">
        <f t="shared" si="61"/>
        <v>12.820000000000002</v>
      </c>
      <c r="G82" s="135">
        <f t="shared" si="62"/>
        <v>3670869.0476190476</v>
      </c>
      <c r="H82" s="134">
        <f t="shared" si="63"/>
        <v>0</v>
      </c>
      <c r="I82" s="132">
        <f t="shared" si="64"/>
        <v>3218072.8660714291</v>
      </c>
      <c r="J82" s="132">
        <f t="shared" si="65"/>
        <v>259757.44399999999</v>
      </c>
      <c r="K82" s="132">
        <f t="shared" si="66"/>
        <v>1927700.3376000002</v>
      </c>
      <c r="L82" s="133">
        <f t="shared" si="67"/>
        <v>336255.98855882784</v>
      </c>
      <c r="M82" s="132">
        <f t="shared" si="68"/>
        <v>804431.25</v>
      </c>
      <c r="N82" s="132">
        <f t="shared" si="69"/>
        <v>3501439.65</v>
      </c>
      <c r="O82" s="131">
        <f t="shared" si="70"/>
        <v>13718526.583849303</v>
      </c>
      <c r="P82" s="130">
        <f t="shared" si="82"/>
        <v>56655.785693017518</v>
      </c>
      <c r="Q82" s="130">
        <f t="shared" si="82"/>
        <v>4175.2219194156305</v>
      </c>
      <c r="R82" s="130">
        <f t="shared" si="82"/>
        <v>4112.5999922730989</v>
      </c>
      <c r="S82" s="130">
        <f t="shared" si="82"/>
        <v>2839.4191557015079</v>
      </c>
      <c r="T82" s="130">
        <f t="shared" si="82"/>
        <v>11677.973239592289</v>
      </c>
      <c r="U82" s="130">
        <f t="shared" si="82"/>
        <v>1539</v>
      </c>
      <c r="V82" s="129">
        <f t="shared" si="71"/>
        <v>3668462.1236228845</v>
      </c>
      <c r="W82" s="129">
        <f t="shared" si="72"/>
        <v>0</v>
      </c>
      <c r="X82" s="129">
        <f t="shared" si="73"/>
        <v>2214964.1038384456</v>
      </c>
      <c r="Y82" s="129">
        <f t="shared" si="74"/>
        <v>1402985.3990236721</v>
      </c>
      <c r="Z82" s="129">
        <f t="shared" si="75"/>
        <v>2077978.5582530519</v>
      </c>
      <c r="AA82" s="129">
        <f t="shared" si="76"/>
        <v>35397</v>
      </c>
      <c r="AB82" s="129">
        <f t="shared" si="77"/>
        <v>9399787.1847380549</v>
      </c>
      <c r="AC82" s="129">
        <f t="shared" si="78"/>
        <v>4318739.3991112486</v>
      </c>
      <c r="AD82" s="108">
        <f t="shared" si="79"/>
        <v>60831.007612433146</v>
      </c>
      <c r="AE82" s="128">
        <f t="shared" si="80"/>
        <v>4268100</v>
      </c>
      <c r="AF82" s="128">
        <f t="shared" si="81"/>
        <v>4209135.7812733268</v>
      </c>
      <c r="AH82" s="108"/>
    </row>
    <row r="83" spans="1:34" x14ac:dyDescent="0.25">
      <c r="A83" s="138">
        <v>82000</v>
      </c>
      <c r="B83" s="137">
        <f t="shared" si="57"/>
        <v>5.2297619047619053</v>
      </c>
      <c r="C83" s="135">
        <f t="shared" si="58"/>
        <v>10.982142857142858</v>
      </c>
      <c r="D83" s="135">
        <f t="shared" si="59"/>
        <v>3.66</v>
      </c>
      <c r="E83" s="135">
        <f t="shared" si="60"/>
        <v>46.248000000000005</v>
      </c>
      <c r="F83" s="136">
        <f t="shared" si="61"/>
        <v>12.990000000000002</v>
      </c>
      <c r="G83" s="135">
        <f t="shared" si="62"/>
        <v>3713130.9523809529</v>
      </c>
      <c r="H83" s="134">
        <f t="shared" si="63"/>
        <v>0</v>
      </c>
      <c r="I83" s="132">
        <f t="shared" si="64"/>
        <v>3257802.1607142859</v>
      </c>
      <c r="J83" s="132">
        <f t="shared" si="65"/>
        <v>262627.69199999998</v>
      </c>
      <c r="K83" s="132">
        <f t="shared" si="66"/>
        <v>1951499.1072000002</v>
      </c>
      <c r="L83" s="133">
        <f t="shared" si="67"/>
        <v>340714.92132442852</v>
      </c>
      <c r="M83" s="132">
        <f t="shared" si="68"/>
        <v>814362.5</v>
      </c>
      <c r="N83" s="132">
        <f t="shared" si="69"/>
        <v>3544667.3</v>
      </c>
      <c r="O83" s="131">
        <f t="shared" si="70"/>
        <v>13884804.633619666</v>
      </c>
      <c r="P83" s="130">
        <f t="shared" si="82"/>
        <v>57355.239837375753</v>
      </c>
      <c r="Q83" s="130">
        <f t="shared" si="82"/>
        <v>4226.7678690380462</v>
      </c>
      <c r="R83" s="130">
        <f t="shared" si="82"/>
        <v>4163.3728316838778</v>
      </c>
      <c r="S83" s="130">
        <f t="shared" si="82"/>
        <v>2874.473713179304</v>
      </c>
      <c r="T83" s="130">
        <f t="shared" si="82"/>
        <v>11822.145748723058</v>
      </c>
      <c r="U83" s="130">
        <f t="shared" si="82"/>
        <v>1558</v>
      </c>
      <c r="V83" s="129">
        <f t="shared" si="71"/>
        <v>3713751.77947008</v>
      </c>
      <c r="W83" s="129">
        <f t="shared" si="72"/>
        <v>0</v>
      </c>
      <c r="X83" s="129">
        <f t="shared" si="73"/>
        <v>2242309.3396883029</v>
      </c>
      <c r="Y83" s="129">
        <f t="shared" si="74"/>
        <v>1420306.206419026</v>
      </c>
      <c r="Z83" s="129">
        <f t="shared" si="75"/>
        <v>2103632.614527781</v>
      </c>
      <c r="AA83" s="129">
        <f t="shared" si="76"/>
        <v>35834</v>
      </c>
      <c r="AB83" s="129">
        <f t="shared" si="77"/>
        <v>9515833.9401051905</v>
      </c>
      <c r="AC83" s="129">
        <f t="shared" si="78"/>
        <v>4368970.6935144756</v>
      </c>
      <c r="AD83" s="108">
        <f t="shared" si="79"/>
        <v>61582.007706413802</v>
      </c>
      <c r="AE83" s="128">
        <f t="shared" si="80"/>
        <v>4434200</v>
      </c>
      <c r="AF83" s="128">
        <f t="shared" si="81"/>
        <v>4372427.9613339622</v>
      </c>
      <c r="AH83" s="108"/>
    </row>
    <row r="84" spans="1:34" x14ac:dyDescent="0.25">
      <c r="A84" s="138">
        <v>83000</v>
      </c>
      <c r="B84" s="137">
        <f t="shared" si="57"/>
        <v>5.2892857142857146</v>
      </c>
      <c r="C84" s="135">
        <f t="shared" si="58"/>
        <v>11.116071428571429</v>
      </c>
      <c r="D84" s="135">
        <f t="shared" si="59"/>
        <v>3.7</v>
      </c>
      <c r="E84" s="135">
        <f t="shared" si="60"/>
        <v>46.812000000000005</v>
      </c>
      <c r="F84" s="136">
        <f t="shared" si="61"/>
        <v>13.160000000000002</v>
      </c>
      <c r="G84" s="135">
        <f t="shared" si="62"/>
        <v>3755392.8571428573</v>
      </c>
      <c r="H84" s="134">
        <f t="shared" si="63"/>
        <v>0</v>
      </c>
      <c r="I84" s="132">
        <f t="shared" si="64"/>
        <v>3297531.4553571432</v>
      </c>
      <c r="J84" s="132">
        <f t="shared" si="65"/>
        <v>265497.94</v>
      </c>
      <c r="K84" s="132">
        <f t="shared" si="66"/>
        <v>1975297.8768000002</v>
      </c>
      <c r="L84" s="133">
        <f t="shared" si="67"/>
        <v>345173.8540900292</v>
      </c>
      <c r="M84" s="132">
        <f t="shared" si="68"/>
        <v>824293.75</v>
      </c>
      <c r="N84" s="132">
        <f t="shared" si="69"/>
        <v>3587894.9499999997</v>
      </c>
      <c r="O84" s="131">
        <f t="shared" si="70"/>
        <v>14051082.683390029</v>
      </c>
      <c r="P84" s="130">
        <f t="shared" si="82"/>
        <v>58054.693981733995</v>
      </c>
      <c r="Q84" s="130">
        <f t="shared" si="82"/>
        <v>4278.313818660461</v>
      </c>
      <c r="R84" s="130">
        <f t="shared" si="82"/>
        <v>4214.1456710946568</v>
      </c>
      <c r="S84" s="130">
        <f t="shared" si="82"/>
        <v>2909.5282706571006</v>
      </c>
      <c r="T84" s="130">
        <f t="shared" si="82"/>
        <v>11966.318257853827</v>
      </c>
      <c r="U84" s="130">
        <f t="shared" si="82"/>
        <v>1577</v>
      </c>
      <c r="V84" s="129">
        <f t="shared" si="71"/>
        <v>3759041.435317276</v>
      </c>
      <c r="W84" s="129">
        <f t="shared" si="72"/>
        <v>0</v>
      </c>
      <c r="X84" s="129">
        <f t="shared" si="73"/>
        <v>2269654.5755381603</v>
      </c>
      <c r="Y84" s="129">
        <f t="shared" si="74"/>
        <v>1437627.0138143799</v>
      </c>
      <c r="Z84" s="129">
        <f t="shared" si="75"/>
        <v>2129286.6708025099</v>
      </c>
      <c r="AA84" s="129">
        <f t="shared" si="76"/>
        <v>36271</v>
      </c>
      <c r="AB84" s="129">
        <f t="shared" si="77"/>
        <v>9631880.6954723261</v>
      </c>
      <c r="AC84" s="129">
        <f t="shared" si="78"/>
        <v>4419201.9879177026</v>
      </c>
      <c r="AD84" s="108">
        <f t="shared" si="79"/>
        <v>62333.007800394458</v>
      </c>
      <c r="AE84" s="128">
        <f t="shared" si="80"/>
        <v>4434200</v>
      </c>
      <c r="AF84" s="128">
        <f t="shared" si="81"/>
        <v>4372427.9613339622</v>
      </c>
      <c r="AH84" s="108"/>
    </row>
    <row r="85" spans="1:34" x14ac:dyDescent="0.25">
      <c r="A85" s="138">
        <v>84000</v>
      </c>
      <c r="B85" s="137">
        <f t="shared" si="57"/>
        <v>5.3488095238095239</v>
      </c>
      <c r="C85" s="135">
        <f t="shared" si="58"/>
        <v>11.25</v>
      </c>
      <c r="D85" s="135">
        <f t="shared" si="59"/>
        <v>3.74</v>
      </c>
      <c r="E85" s="135">
        <f t="shared" si="60"/>
        <v>47.376000000000005</v>
      </c>
      <c r="F85" s="136">
        <f t="shared" si="61"/>
        <v>13.330000000000002</v>
      </c>
      <c r="G85" s="135">
        <f t="shared" si="62"/>
        <v>3797654.7619047621</v>
      </c>
      <c r="H85" s="134">
        <f t="shared" si="63"/>
        <v>0</v>
      </c>
      <c r="I85" s="132">
        <f t="shared" si="64"/>
        <v>3337260.7500000005</v>
      </c>
      <c r="J85" s="132">
        <f t="shared" si="65"/>
        <v>268368.18800000002</v>
      </c>
      <c r="K85" s="132">
        <f t="shared" si="66"/>
        <v>1999096.6464000002</v>
      </c>
      <c r="L85" s="133">
        <f t="shared" si="67"/>
        <v>349632.78685562988</v>
      </c>
      <c r="M85" s="132">
        <f t="shared" si="68"/>
        <v>834225</v>
      </c>
      <c r="N85" s="132">
        <f t="shared" si="69"/>
        <v>3631122.5999999996</v>
      </c>
      <c r="O85" s="131">
        <f t="shared" si="70"/>
        <v>14217360.733160393</v>
      </c>
      <c r="P85" s="130">
        <f t="shared" si="82"/>
        <v>58754.148126092237</v>
      </c>
      <c r="Q85" s="130">
        <f t="shared" si="82"/>
        <v>4329.8597682828768</v>
      </c>
      <c r="R85" s="130">
        <f t="shared" si="82"/>
        <v>4264.9185105054357</v>
      </c>
      <c r="S85" s="130">
        <f t="shared" si="82"/>
        <v>2944.5828281348968</v>
      </c>
      <c r="T85" s="130">
        <f t="shared" si="82"/>
        <v>12110.490766984596</v>
      </c>
      <c r="U85" s="130">
        <f t="shared" si="82"/>
        <v>1596</v>
      </c>
      <c r="V85" s="129">
        <f t="shared" si="71"/>
        <v>3804331.0911644725</v>
      </c>
      <c r="W85" s="129">
        <f t="shared" si="72"/>
        <v>0</v>
      </c>
      <c r="X85" s="129">
        <f t="shared" si="73"/>
        <v>2296999.8113880176</v>
      </c>
      <c r="Y85" s="129">
        <f t="shared" si="74"/>
        <v>1454947.8212097338</v>
      </c>
      <c r="Z85" s="129">
        <f t="shared" si="75"/>
        <v>2154940.7270772392</v>
      </c>
      <c r="AA85" s="129">
        <f t="shared" si="76"/>
        <v>36708</v>
      </c>
      <c r="AB85" s="129">
        <f t="shared" si="77"/>
        <v>9747927.4508394636</v>
      </c>
      <c r="AC85" s="129">
        <f t="shared" si="78"/>
        <v>4469433.2823209297</v>
      </c>
      <c r="AD85" s="108">
        <f t="shared" si="79"/>
        <v>63084.007894375114</v>
      </c>
      <c r="AE85" s="128">
        <f t="shared" si="80"/>
        <v>4434200</v>
      </c>
      <c r="AF85" s="128">
        <f t="shared" si="81"/>
        <v>4372427.9613339622</v>
      </c>
      <c r="AH85" s="108"/>
    </row>
    <row r="86" spans="1:34" x14ac:dyDescent="0.25">
      <c r="A86" s="138">
        <v>85000</v>
      </c>
      <c r="B86" s="137">
        <f t="shared" si="57"/>
        <v>5.4083333333333332</v>
      </c>
      <c r="C86" s="135">
        <f t="shared" si="58"/>
        <v>11.383928571428571</v>
      </c>
      <c r="D86" s="135">
        <f t="shared" si="59"/>
        <v>3.7800000000000002</v>
      </c>
      <c r="E86" s="135">
        <f t="shared" si="60"/>
        <v>47.940000000000005</v>
      </c>
      <c r="F86" s="136">
        <f t="shared" si="61"/>
        <v>13.500000000000002</v>
      </c>
      <c r="G86" s="135">
        <f t="shared" si="62"/>
        <v>3839916.6666666665</v>
      </c>
      <c r="H86" s="134">
        <f t="shared" si="63"/>
        <v>0</v>
      </c>
      <c r="I86" s="132">
        <f t="shared" si="64"/>
        <v>3376990.0446428573</v>
      </c>
      <c r="J86" s="132">
        <f t="shared" si="65"/>
        <v>271238.43599999999</v>
      </c>
      <c r="K86" s="132">
        <f t="shared" si="66"/>
        <v>2022895.4160000002</v>
      </c>
      <c r="L86" s="133">
        <f t="shared" si="67"/>
        <v>354091.71962123056</v>
      </c>
      <c r="M86" s="132">
        <f t="shared" si="68"/>
        <v>844156.25</v>
      </c>
      <c r="N86" s="132">
        <f t="shared" si="69"/>
        <v>3674350.2499999995</v>
      </c>
      <c r="O86" s="131">
        <f t="shared" si="70"/>
        <v>14383638.782930754</v>
      </c>
      <c r="P86" s="130">
        <f t="shared" ref="P86:U95" si="83">+$A86*P$4</f>
        <v>59453.602270450479</v>
      </c>
      <c r="Q86" s="130">
        <f t="shared" si="83"/>
        <v>4381.4057179052916</v>
      </c>
      <c r="R86" s="130">
        <f t="shared" si="83"/>
        <v>4315.6913499162147</v>
      </c>
      <c r="S86" s="130">
        <f t="shared" si="83"/>
        <v>2979.6373856126934</v>
      </c>
      <c r="T86" s="130">
        <f t="shared" si="83"/>
        <v>12254.663276115365</v>
      </c>
      <c r="U86" s="130">
        <f t="shared" si="83"/>
        <v>1615</v>
      </c>
      <c r="V86" s="129">
        <f t="shared" si="71"/>
        <v>3849620.7470116685</v>
      </c>
      <c r="W86" s="129">
        <f t="shared" si="72"/>
        <v>0</v>
      </c>
      <c r="X86" s="129">
        <f t="shared" si="73"/>
        <v>2324345.0472378749</v>
      </c>
      <c r="Y86" s="129">
        <f t="shared" si="74"/>
        <v>1472268.628605088</v>
      </c>
      <c r="Z86" s="129">
        <f t="shared" si="75"/>
        <v>2180594.783351968</v>
      </c>
      <c r="AA86" s="129">
        <f t="shared" si="76"/>
        <v>37145</v>
      </c>
      <c r="AB86" s="129">
        <f t="shared" si="77"/>
        <v>9863974.2062066011</v>
      </c>
      <c r="AC86" s="129">
        <f t="shared" si="78"/>
        <v>4519664.576724153</v>
      </c>
      <c r="AD86" s="108">
        <f t="shared" si="79"/>
        <v>63835.00798835577</v>
      </c>
      <c r="AE86" s="128">
        <f t="shared" si="80"/>
        <v>4434200</v>
      </c>
      <c r="AF86" s="128">
        <f t="shared" si="81"/>
        <v>4372427.9613339622</v>
      </c>
      <c r="AH86" s="108"/>
    </row>
    <row r="87" spans="1:34" x14ac:dyDescent="0.25">
      <c r="A87" s="138">
        <v>86000</v>
      </c>
      <c r="B87" s="137">
        <f t="shared" si="57"/>
        <v>5.4678571428571434</v>
      </c>
      <c r="C87" s="135">
        <f t="shared" si="58"/>
        <v>11.517857142857142</v>
      </c>
      <c r="D87" s="135">
        <f t="shared" si="59"/>
        <v>3.8200000000000003</v>
      </c>
      <c r="E87" s="135">
        <f t="shared" si="60"/>
        <v>48.504000000000005</v>
      </c>
      <c r="F87" s="136">
        <f t="shared" si="61"/>
        <v>13.670000000000002</v>
      </c>
      <c r="G87" s="135">
        <f t="shared" si="62"/>
        <v>3882178.5714285718</v>
      </c>
      <c r="H87" s="134">
        <f t="shared" si="63"/>
        <v>0</v>
      </c>
      <c r="I87" s="132">
        <f t="shared" si="64"/>
        <v>3416719.3392857146</v>
      </c>
      <c r="J87" s="132">
        <f t="shared" si="65"/>
        <v>274108.68400000001</v>
      </c>
      <c r="K87" s="132">
        <f t="shared" si="66"/>
        <v>2046694.1856000002</v>
      </c>
      <c r="L87" s="133">
        <f t="shared" si="67"/>
        <v>358550.65238683124</v>
      </c>
      <c r="M87" s="132">
        <f t="shared" si="68"/>
        <v>854087.5</v>
      </c>
      <c r="N87" s="132">
        <f t="shared" si="69"/>
        <v>3717577.9</v>
      </c>
      <c r="O87" s="131">
        <f t="shared" si="70"/>
        <v>14549916.832701119</v>
      </c>
      <c r="P87" s="130">
        <f t="shared" si="83"/>
        <v>60153.056414808721</v>
      </c>
      <c r="Q87" s="130">
        <f t="shared" si="83"/>
        <v>4432.9516675277073</v>
      </c>
      <c r="R87" s="130">
        <f t="shared" si="83"/>
        <v>4366.4641893269936</v>
      </c>
      <c r="S87" s="130">
        <f t="shared" si="83"/>
        <v>3014.69194309049</v>
      </c>
      <c r="T87" s="130">
        <f t="shared" si="83"/>
        <v>12398.835785246134</v>
      </c>
      <c r="U87" s="130">
        <f t="shared" si="83"/>
        <v>1634</v>
      </c>
      <c r="V87" s="129">
        <f t="shared" si="71"/>
        <v>3894910.4028588645</v>
      </c>
      <c r="W87" s="129">
        <f t="shared" si="72"/>
        <v>0</v>
      </c>
      <c r="X87" s="129">
        <f t="shared" si="73"/>
        <v>2351690.2830877323</v>
      </c>
      <c r="Y87" s="129">
        <f t="shared" si="74"/>
        <v>1489589.4360004421</v>
      </c>
      <c r="Z87" s="129">
        <f t="shared" si="75"/>
        <v>2206248.8396266969</v>
      </c>
      <c r="AA87" s="129">
        <f t="shared" si="76"/>
        <v>37582</v>
      </c>
      <c r="AB87" s="129">
        <f t="shared" si="77"/>
        <v>9980020.9615737349</v>
      </c>
      <c r="AC87" s="129">
        <f t="shared" si="78"/>
        <v>4569895.8711273838</v>
      </c>
      <c r="AD87" s="108">
        <f t="shared" si="79"/>
        <v>64586.008082336426</v>
      </c>
      <c r="AE87" s="128">
        <f t="shared" si="80"/>
        <v>4600300</v>
      </c>
      <c r="AF87" s="128">
        <f t="shared" si="81"/>
        <v>4535720.1413945965</v>
      </c>
      <c r="AH87" s="108"/>
    </row>
    <row r="88" spans="1:34" x14ac:dyDescent="0.25">
      <c r="A88" s="138">
        <v>87000</v>
      </c>
      <c r="B88" s="137">
        <f t="shared" si="57"/>
        <v>5.5273809523809527</v>
      </c>
      <c r="C88" s="135">
        <f t="shared" si="58"/>
        <v>11.651785714285714</v>
      </c>
      <c r="D88" s="135">
        <f t="shared" si="59"/>
        <v>3.8600000000000003</v>
      </c>
      <c r="E88" s="135">
        <f t="shared" si="60"/>
        <v>49.068000000000005</v>
      </c>
      <c r="F88" s="136">
        <f t="shared" si="61"/>
        <v>13.840000000000002</v>
      </c>
      <c r="G88" s="135">
        <f t="shared" si="62"/>
        <v>3924440.4761904762</v>
      </c>
      <c r="H88" s="134">
        <f t="shared" si="63"/>
        <v>0</v>
      </c>
      <c r="I88" s="132">
        <f t="shared" si="64"/>
        <v>3456448.6339285714</v>
      </c>
      <c r="J88" s="132">
        <f t="shared" si="65"/>
        <v>276978.93200000003</v>
      </c>
      <c r="K88" s="132">
        <f t="shared" si="66"/>
        <v>2070492.9552000002</v>
      </c>
      <c r="L88" s="133">
        <f t="shared" si="67"/>
        <v>363009.58515243192</v>
      </c>
      <c r="M88" s="132">
        <f t="shared" si="68"/>
        <v>864018.75</v>
      </c>
      <c r="N88" s="132">
        <f t="shared" si="69"/>
        <v>3760805.55</v>
      </c>
      <c r="O88" s="131">
        <f t="shared" si="70"/>
        <v>14716194.882471479</v>
      </c>
      <c r="P88" s="130">
        <f t="shared" si="83"/>
        <v>60852.510559166964</v>
      </c>
      <c r="Q88" s="130">
        <f t="shared" si="83"/>
        <v>4484.4976171501221</v>
      </c>
      <c r="R88" s="130">
        <f t="shared" si="83"/>
        <v>4417.2370287377726</v>
      </c>
      <c r="S88" s="130">
        <f t="shared" si="83"/>
        <v>3049.7465005682861</v>
      </c>
      <c r="T88" s="130">
        <f t="shared" si="83"/>
        <v>12543.008294376905</v>
      </c>
      <c r="U88" s="130">
        <f t="shared" si="83"/>
        <v>1653</v>
      </c>
      <c r="V88" s="129">
        <f t="shared" si="71"/>
        <v>3940200.058706061</v>
      </c>
      <c r="W88" s="129">
        <f t="shared" si="72"/>
        <v>0</v>
      </c>
      <c r="X88" s="129">
        <f t="shared" si="73"/>
        <v>2379035.5189375896</v>
      </c>
      <c r="Y88" s="129">
        <f t="shared" si="74"/>
        <v>1506910.2433957958</v>
      </c>
      <c r="Z88" s="129">
        <f t="shared" si="75"/>
        <v>2231902.8959014262</v>
      </c>
      <c r="AA88" s="129">
        <f t="shared" si="76"/>
        <v>38019</v>
      </c>
      <c r="AB88" s="129">
        <f t="shared" si="77"/>
        <v>10096067.716940872</v>
      </c>
      <c r="AC88" s="129">
        <f t="shared" si="78"/>
        <v>4620127.1655306071</v>
      </c>
      <c r="AD88" s="108">
        <f t="shared" si="79"/>
        <v>65337.008176317089</v>
      </c>
      <c r="AE88" s="128">
        <f t="shared" si="80"/>
        <v>4600300</v>
      </c>
      <c r="AF88" s="128">
        <f t="shared" si="81"/>
        <v>4535720.1413945965</v>
      </c>
      <c r="AH88" s="108"/>
    </row>
    <row r="89" spans="1:34" x14ac:dyDescent="0.25">
      <c r="A89" s="138">
        <v>88000</v>
      </c>
      <c r="B89" s="137">
        <f t="shared" si="57"/>
        <v>5.586904761904762</v>
      </c>
      <c r="C89" s="135">
        <f t="shared" si="58"/>
        <v>11.785714285714286</v>
      </c>
      <c r="D89" s="135">
        <f t="shared" si="59"/>
        <v>3.9000000000000004</v>
      </c>
      <c r="E89" s="135">
        <f t="shared" si="60"/>
        <v>49.632000000000005</v>
      </c>
      <c r="F89" s="136">
        <f t="shared" si="61"/>
        <v>14.010000000000002</v>
      </c>
      <c r="G89" s="135">
        <f t="shared" si="62"/>
        <v>3966702.3809523811</v>
      </c>
      <c r="H89" s="134">
        <f t="shared" si="63"/>
        <v>0</v>
      </c>
      <c r="I89" s="132">
        <f t="shared" si="64"/>
        <v>3496177.9285714291</v>
      </c>
      <c r="J89" s="132">
        <f t="shared" si="65"/>
        <v>279849.18</v>
      </c>
      <c r="K89" s="132">
        <f t="shared" si="66"/>
        <v>2094291.7248000002</v>
      </c>
      <c r="L89" s="133">
        <f t="shared" si="67"/>
        <v>367468.51791803259</v>
      </c>
      <c r="M89" s="132">
        <f t="shared" si="68"/>
        <v>873950</v>
      </c>
      <c r="N89" s="132">
        <f t="shared" si="69"/>
        <v>3804033.1999999997</v>
      </c>
      <c r="O89" s="131">
        <f t="shared" si="70"/>
        <v>14882472.932241842</v>
      </c>
      <c r="P89" s="130">
        <f t="shared" si="83"/>
        <v>61551.964703525206</v>
      </c>
      <c r="Q89" s="130">
        <f t="shared" si="83"/>
        <v>4536.0435667725369</v>
      </c>
      <c r="R89" s="130">
        <f t="shared" si="83"/>
        <v>4468.0098681485515</v>
      </c>
      <c r="S89" s="130">
        <f t="shared" si="83"/>
        <v>3084.8010580460827</v>
      </c>
      <c r="T89" s="130">
        <f t="shared" si="83"/>
        <v>12687.180803507674</v>
      </c>
      <c r="U89" s="130">
        <f t="shared" si="83"/>
        <v>1672</v>
      </c>
      <c r="V89" s="129">
        <f t="shared" si="71"/>
        <v>3985489.714553257</v>
      </c>
      <c r="W89" s="129">
        <f t="shared" si="72"/>
        <v>0</v>
      </c>
      <c r="X89" s="129">
        <f t="shared" si="73"/>
        <v>2406380.7547874469</v>
      </c>
      <c r="Y89" s="129">
        <f t="shared" si="74"/>
        <v>1524231.05079115</v>
      </c>
      <c r="Z89" s="129">
        <f t="shared" si="75"/>
        <v>2257556.9521761555</v>
      </c>
      <c r="AA89" s="129">
        <f t="shared" si="76"/>
        <v>38456</v>
      </c>
      <c r="AB89" s="129">
        <f t="shared" si="77"/>
        <v>10212114.47230801</v>
      </c>
      <c r="AC89" s="129">
        <f t="shared" si="78"/>
        <v>4670358.4599338323</v>
      </c>
      <c r="AD89" s="108">
        <f t="shared" si="79"/>
        <v>66088.008270297738</v>
      </c>
      <c r="AE89" s="128">
        <f t="shared" si="80"/>
        <v>4600300</v>
      </c>
      <c r="AF89" s="128">
        <f t="shared" si="81"/>
        <v>4535720.1413945965</v>
      </c>
      <c r="AH89" s="108"/>
    </row>
    <row r="90" spans="1:34" x14ac:dyDescent="0.25">
      <c r="A90" s="138">
        <v>89000</v>
      </c>
      <c r="B90" s="137">
        <f t="shared" si="57"/>
        <v>5.6464285714285714</v>
      </c>
      <c r="C90" s="135">
        <f t="shared" si="58"/>
        <v>11.919642857142858</v>
      </c>
      <c r="D90" s="135">
        <f t="shared" si="59"/>
        <v>3.9400000000000004</v>
      </c>
      <c r="E90" s="135">
        <f t="shared" si="60"/>
        <v>50.196000000000005</v>
      </c>
      <c r="F90" s="136">
        <f t="shared" si="61"/>
        <v>14.180000000000001</v>
      </c>
      <c r="G90" s="135">
        <f t="shared" si="62"/>
        <v>4008964.2857142854</v>
      </c>
      <c r="H90" s="134">
        <f t="shared" si="63"/>
        <v>0</v>
      </c>
      <c r="I90" s="132">
        <f t="shared" si="64"/>
        <v>3535907.2232142859</v>
      </c>
      <c r="J90" s="132">
        <f t="shared" si="65"/>
        <v>282719.42800000001</v>
      </c>
      <c r="K90" s="132">
        <f t="shared" si="66"/>
        <v>2118090.4944000002</v>
      </c>
      <c r="L90" s="133">
        <f t="shared" si="67"/>
        <v>371927.45068363327</v>
      </c>
      <c r="M90" s="132">
        <f t="shared" si="68"/>
        <v>883881.25</v>
      </c>
      <c r="N90" s="132">
        <f t="shared" si="69"/>
        <v>3847260.8499999996</v>
      </c>
      <c r="O90" s="131">
        <f t="shared" si="70"/>
        <v>15048750.982012205</v>
      </c>
      <c r="P90" s="130">
        <f t="shared" si="83"/>
        <v>62251.41884788344</v>
      </c>
      <c r="Q90" s="130">
        <f t="shared" si="83"/>
        <v>4587.5895163949526</v>
      </c>
      <c r="R90" s="130">
        <f t="shared" si="83"/>
        <v>4518.7827075593304</v>
      </c>
      <c r="S90" s="130">
        <f t="shared" si="83"/>
        <v>3119.8556155238789</v>
      </c>
      <c r="T90" s="130">
        <f t="shared" si="83"/>
        <v>12831.353312638443</v>
      </c>
      <c r="U90" s="130">
        <f t="shared" si="83"/>
        <v>1691</v>
      </c>
      <c r="V90" s="129">
        <f t="shared" si="71"/>
        <v>4030779.370400453</v>
      </c>
      <c r="W90" s="129">
        <f t="shared" si="72"/>
        <v>0</v>
      </c>
      <c r="X90" s="129">
        <f t="shared" si="73"/>
        <v>2433725.9906373043</v>
      </c>
      <c r="Y90" s="129">
        <f t="shared" si="74"/>
        <v>1541551.8581865039</v>
      </c>
      <c r="Z90" s="129">
        <f t="shared" si="75"/>
        <v>2283211.0084508844</v>
      </c>
      <c r="AA90" s="129">
        <f t="shared" si="76"/>
        <v>38893</v>
      </c>
      <c r="AB90" s="129">
        <f t="shared" si="77"/>
        <v>10328161.227675145</v>
      </c>
      <c r="AC90" s="129">
        <f t="shared" si="78"/>
        <v>4720589.7543370593</v>
      </c>
      <c r="AD90" s="108">
        <f t="shared" si="79"/>
        <v>66839.008364278387</v>
      </c>
      <c r="AE90" s="128">
        <f t="shared" si="80"/>
        <v>4766400</v>
      </c>
      <c r="AF90" s="128">
        <f t="shared" si="81"/>
        <v>4699012.3214552309</v>
      </c>
      <c r="AH90" s="108"/>
    </row>
    <row r="91" spans="1:34" x14ac:dyDescent="0.25">
      <c r="A91" s="138">
        <v>90000</v>
      </c>
      <c r="B91" s="137">
        <f t="shared" si="57"/>
        <v>5.7059523809523807</v>
      </c>
      <c r="C91" s="135">
        <f t="shared" si="58"/>
        <v>12.053571428571429</v>
      </c>
      <c r="D91" s="135">
        <f t="shared" si="59"/>
        <v>3.98</v>
      </c>
      <c r="E91" s="135">
        <f t="shared" si="60"/>
        <v>50.760000000000005</v>
      </c>
      <c r="F91" s="136">
        <f t="shared" si="61"/>
        <v>14.350000000000001</v>
      </c>
      <c r="G91" s="135">
        <f t="shared" si="62"/>
        <v>4051226.1904761903</v>
      </c>
      <c r="H91" s="134">
        <f t="shared" si="63"/>
        <v>0</v>
      </c>
      <c r="I91" s="132">
        <f t="shared" si="64"/>
        <v>3575636.5178571432</v>
      </c>
      <c r="J91" s="132">
        <f t="shared" si="65"/>
        <v>285589.67599999998</v>
      </c>
      <c r="K91" s="132">
        <f t="shared" si="66"/>
        <v>2141889.2640000004</v>
      </c>
      <c r="L91" s="133">
        <f t="shared" si="67"/>
        <v>376386.38344923395</v>
      </c>
      <c r="M91" s="132">
        <f t="shared" si="68"/>
        <v>893812.5</v>
      </c>
      <c r="N91" s="132">
        <f t="shared" si="69"/>
        <v>3890488.4999999995</v>
      </c>
      <c r="O91" s="131">
        <f t="shared" si="70"/>
        <v>15215029.031782568</v>
      </c>
      <c r="P91" s="130">
        <f t="shared" si="83"/>
        <v>62950.872992241682</v>
      </c>
      <c r="Q91" s="130">
        <f t="shared" si="83"/>
        <v>4639.1354660173674</v>
      </c>
      <c r="R91" s="130">
        <f t="shared" si="83"/>
        <v>4569.5555469701094</v>
      </c>
      <c r="S91" s="130">
        <f t="shared" si="83"/>
        <v>3154.9101730016755</v>
      </c>
      <c r="T91" s="130">
        <f t="shared" si="83"/>
        <v>12975.525821769212</v>
      </c>
      <c r="U91" s="130">
        <f t="shared" si="83"/>
        <v>1710</v>
      </c>
      <c r="V91" s="129">
        <f t="shared" si="71"/>
        <v>4076069.026247649</v>
      </c>
      <c r="W91" s="129">
        <f t="shared" si="72"/>
        <v>0</v>
      </c>
      <c r="X91" s="129">
        <f t="shared" si="73"/>
        <v>2461071.2264871616</v>
      </c>
      <c r="Y91" s="129">
        <f t="shared" si="74"/>
        <v>1558872.665581858</v>
      </c>
      <c r="Z91" s="129">
        <f t="shared" si="75"/>
        <v>2308865.0647256137</v>
      </c>
      <c r="AA91" s="129">
        <f t="shared" si="76"/>
        <v>39330</v>
      </c>
      <c r="AB91" s="129">
        <f t="shared" si="77"/>
        <v>10444207.983042281</v>
      </c>
      <c r="AC91" s="129">
        <f t="shared" si="78"/>
        <v>4770821.0487402864</v>
      </c>
      <c r="AD91" s="108">
        <f t="shared" si="79"/>
        <v>67590.00845825905</v>
      </c>
      <c r="AE91" s="128">
        <f t="shared" si="80"/>
        <v>4766400</v>
      </c>
      <c r="AF91" s="128">
        <f t="shared" si="81"/>
        <v>4699012.3214552309</v>
      </c>
      <c r="AH91" s="108"/>
    </row>
    <row r="92" spans="1:34" x14ac:dyDescent="0.25">
      <c r="A92" s="138">
        <v>91000</v>
      </c>
      <c r="B92" s="137">
        <f t="shared" si="57"/>
        <v>5.7654761904761909</v>
      </c>
      <c r="C92" s="135">
        <f t="shared" si="58"/>
        <v>12.1875</v>
      </c>
      <c r="D92" s="135">
        <f t="shared" si="59"/>
        <v>4.0200000000000005</v>
      </c>
      <c r="E92" s="135">
        <f t="shared" si="60"/>
        <v>51.324000000000005</v>
      </c>
      <c r="F92" s="136">
        <f t="shared" si="61"/>
        <v>14.520000000000001</v>
      </c>
      <c r="G92" s="135">
        <f t="shared" si="62"/>
        <v>4093488.0952380956</v>
      </c>
      <c r="H92" s="134">
        <f t="shared" si="63"/>
        <v>0</v>
      </c>
      <c r="I92" s="132">
        <f t="shared" si="64"/>
        <v>3615365.8125000005</v>
      </c>
      <c r="J92" s="132">
        <f t="shared" si="65"/>
        <v>288459.924</v>
      </c>
      <c r="K92" s="132">
        <f t="shared" si="66"/>
        <v>2165688.0336000002</v>
      </c>
      <c r="L92" s="133">
        <f t="shared" si="67"/>
        <v>380845.31621483463</v>
      </c>
      <c r="M92" s="132">
        <f t="shared" si="68"/>
        <v>903743.75</v>
      </c>
      <c r="N92" s="132">
        <f t="shared" si="69"/>
        <v>3933716.15</v>
      </c>
      <c r="O92" s="131">
        <f t="shared" si="70"/>
        <v>15381307.081552932</v>
      </c>
      <c r="P92" s="130">
        <f t="shared" si="83"/>
        <v>63650.327136599924</v>
      </c>
      <c r="Q92" s="130">
        <f t="shared" si="83"/>
        <v>4690.6814156397832</v>
      </c>
      <c r="R92" s="130">
        <f t="shared" si="83"/>
        <v>4620.3283863808883</v>
      </c>
      <c r="S92" s="130">
        <f t="shared" si="83"/>
        <v>3189.9647304794717</v>
      </c>
      <c r="T92" s="130">
        <f t="shared" si="83"/>
        <v>13119.698330899981</v>
      </c>
      <c r="U92" s="130">
        <f t="shared" si="83"/>
        <v>1729</v>
      </c>
      <c r="V92" s="129">
        <f t="shared" si="71"/>
        <v>4121358.682094845</v>
      </c>
      <c r="W92" s="129">
        <f t="shared" si="72"/>
        <v>0</v>
      </c>
      <c r="X92" s="129">
        <f t="shared" si="73"/>
        <v>2488416.4623370189</v>
      </c>
      <c r="Y92" s="129">
        <f t="shared" si="74"/>
        <v>1576193.4729772117</v>
      </c>
      <c r="Z92" s="129">
        <f t="shared" si="75"/>
        <v>2334519.1210003425</v>
      </c>
      <c r="AA92" s="129">
        <f t="shared" si="76"/>
        <v>39767</v>
      </c>
      <c r="AB92" s="129">
        <f t="shared" si="77"/>
        <v>10560254.738409419</v>
      </c>
      <c r="AC92" s="129">
        <f t="shared" si="78"/>
        <v>4821052.3431435134</v>
      </c>
      <c r="AD92" s="108">
        <f t="shared" si="79"/>
        <v>68341.008552239713</v>
      </c>
      <c r="AE92" s="128">
        <f t="shared" si="80"/>
        <v>4766400</v>
      </c>
      <c r="AF92" s="128">
        <f t="shared" si="81"/>
        <v>4699012.3214552309</v>
      </c>
      <c r="AH92" s="108"/>
    </row>
    <row r="93" spans="1:34" x14ac:dyDescent="0.25">
      <c r="A93" s="138">
        <v>92000</v>
      </c>
      <c r="B93" s="137">
        <f t="shared" si="57"/>
        <v>5.8250000000000002</v>
      </c>
      <c r="C93" s="135">
        <f t="shared" si="58"/>
        <v>12.321428571428571</v>
      </c>
      <c r="D93" s="135">
        <f t="shared" si="59"/>
        <v>4.0600000000000005</v>
      </c>
      <c r="E93" s="135">
        <f t="shared" si="60"/>
        <v>51.888000000000005</v>
      </c>
      <c r="F93" s="136">
        <f t="shared" si="61"/>
        <v>14.690000000000001</v>
      </c>
      <c r="G93" s="135">
        <f t="shared" si="62"/>
        <v>4135750</v>
      </c>
      <c r="H93" s="134">
        <f t="shared" si="63"/>
        <v>0</v>
      </c>
      <c r="I93" s="132">
        <f t="shared" si="64"/>
        <v>3655095.1071428573</v>
      </c>
      <c r="J93" s="132">
        <f t="shared" si="65"/>
        <v>291330.17200000002</v>
      </c>
      <c r="K93" s="132">
        <f t="shared" si="66"/>
        <v>2189486.8032000004</v>
      </c>
      <c r="L93" s="133">
        <f t="shared" si="67"/>
        <v>385304.24898043531</v>
      </c>
      <c r="M93" s="132">
        <f t="shared" si="68"/>
        <v>913675</v>
      </c>
      <c r="N93" s="132">
        <f t="shared" si="69"/>
        <v>3976943.8</v>
      </c>
      <c r="O93" s="131">
        <f t="shared" si="70"/>
        <v>15547585.131323293</v>
      </c>
      <c r="P93" s="130">
        <f t="shared" si="83"/>
        <v>64349.781280958166</v>
      </c>
      <c r="Q93" s="130">
        <f t="shared" si="83"/>
        <v>4742.227365262198</v>
      </c>
      <c r="R93" s="130">
        <f t="shared" si="83"/>
        <v>4671.1012257916673</v>
      </c>
      <c r="S93" s="130">
        <f t="shared" si="83"/>
        <v>3225.0192879572683</v>
      </c>
      <c r="T93" s="130">
        <f t="shared" si="83"/>
        <v>13263.87084003075</v>
      </c>
      <c r="U93" s="130">
        <f t="shared" si="83"/>
        <v>1748</v>
      </c>
      <c r="V93" s="129">
        <f t="shared" si="71"/>
        <v>4166648.3379420415</v>
      </c>
      <c r="W93" s="129">
        <f t="shared" si="72"/>
        <v>0</v>
      </c>
      <c r="X93" s="129">
        <f t="shared" si="73"/>
        <v>2515761.6981868763</v>
      </c>
      <c r="Y93" s="129">
        <f t="shared" si="74"/>
        <v>1593514.2803725658</v>
      </c>
      <c r="Z93" s="129">
        <f t="shared" si="75"/>
        <v>2360173.1772750714</v>
      </c>
      <c r="AA93" s="129">
        <f t="shared" si="76"/>
        <v>40204</v>
      </c>
      <c r="AB93" s="129">
        <f t="shared" si="77"/>
        <v>10676301.493776554</v>
      </c>
      <c r="AC93" s="129">
        <f t="shared" si="78"/>
        <v>4871283.6375467386</v>
      </c>
      <c r="AD93" s="108">
        <f t="shared" si="79"/>
        <v>69092.008646220362</v>
      </c>
      <c r="AE93" s="128">
        <f t="shared" si="80"/>
        <v>4932500</v>
      </c>
      <c r="AF93" s="128">
        <f t="shared" si="81"/>
        <v>4862304.5015158653</v>
      </c>
      <c r="AH93" s="108"/>
    </row>
    <row r="94" spans="1:34" x14ac:dyDescent="0.25">
      <c r="A94" s="138">
        <v>93000</v>
      </c>
      <c r="B94" s="137">
        <f t="shared" si="57"/>
        <v>5.8845238095238095</v>
      </c>
      <c r="C94" s="135">
        <f t="shared" si="58"/>
        <v>12.455357142857142</v>
      </c>
      <c r="D94" s="135">
        <f t="shared" si="59"/>
        <v>4.1000000000000005</v>
      </c>
      <c r="E94" s="135">
        <f t="shared" si="60"/>
        <v>52.452000000000005</v>
      </c>
      <c r="F94" s="136">
        <f t="shared" si="61"/>
        <v>14.860000000000001</v>
      </c>
      <c r="G94" s="135">
        <f t="shared" si="62"/>
        <v>4178011.9047619049</v>
      </c>
      <c r="H94" s="134">
        <f t="shared" si="63"/>
        <v>0</v>
      </c>
      <c r="I94" s="132">
        <f t="shared" si="64"/>
        <v>3694824.4017857146</v>
      </c>
      <c r="J94" s="132">
        <f t="shared" si="65"/>
        <v>294200.42000000004</v>
      </c>
      <c r="K94" s="132">
        <f t="shared" si="66"/>
        <v>2213285.5728000002</v>
      </c>
      <c r="L94" s="133">
        <f t="shared" si="67"/>
        <v>389763.18174603599</v>
      </c>
      <c r="M94" s="132">
        <f t="shared" si="68"/>
        <v>923606.25</v>
      </c>
      <c r="N94" s="132">
        <f t="shared" si="69"/>
        <v>4020171.4499999997</v>
      </c>
      <c r="O94" s="131">
        <f t="shared" si="70"/>
        <v>15713863.181093656</v>
      </c>
      <c r="P94" s="130">
        <f t="shared" si="83"/>
        <v>65049.235425316409</v>
      </c>
      <c r="Q94" s="130">
        <f t="shared" si="83"/>
        <v>4793.7733148846137</v>
      </c>
      <c r="R94" s="130">
        <f t="shared" si="83"/>
        <v>4721.8740652024462</v>
      </c>
      <c r="S94" s="130">
        <f t="shared" si="83"/>
        <v>3260.0738454350644</v>
      </c>
      <c r="T94" s="130">
        <f t="shared" si="83"/>
        <v>13408.043349161519</v>
      </c>
      <c r="U94" s="130">
        <f t="shared" si="83"/>
        <v>1767</v>
      </c>
      <c r="V94" s="129">
        <f t="shared" si="71"/>
        <v>4211937.993789237</v>
      </c>
      <c r="W94" s="129">
        <f t="shared" si="72"/>
        <v>0</v>
      </c>
      <c r="X94" s="129">
        <f t="shared" si="73"/>
        <v>2543106.9340367336</v>
      </c>
      <c r="Y94" s="129">
        <f t="shared" si="74"/>
        <v>1610835.0877679198</v>
      </c>
      <c r="Z94" s="129">
        <f t="shared" si="75"/>
        <v>2385827.2335498007</v>
      </c>
      <c r="AA94" s="129">
        <f t="shared" si="76"/>
        <v>40641</v>
      </c>
      <c r="AB94" s="129">
        <f t="shared" si="77"/>
        <v>10792348.24914369</v>
      </c>
      <c r="AC94" s="129">
        <f t="shared" si="78"/>
        <v>4921514.9319499657</v>
      </c>
      <c r="AD94" s="108">
        <f t="shared" si="79"/>
        <v>69843.008740201025</v>
      </c>
      <c r="AE94" s="128">
        <f t="shared" si="80"/>
        <v>4932500</v>
      </c>
      <c r="AF94" s="128">
        <f t="shared" si="81"/>
        <v>4862304.5015158653</v>
      </c>
      <c r="AH94" s="108"/>
    </row>
    <row r="95" spans="1:34" x14ac:dyDescent="0.25">
      <c r="A95" s="138">
        <v>94000</v>
      </c>
      <c r="B95" s="137">
        <f t="shared" si="57"/>
        <v>5.9440476190476188</v>
      </c>
      <c r="C95" s="135">
        <f t="shared" si="58"/>
        <v>12.589285714285714</v>
      </c>
      <c r="D95" s="135">
        <f t="shared" si="59"/>
        <v>4.1400000000000006</v>
      </c>
      <c r="E95" s="135">
        <f t="shared" si="60"/>
        <v>53.016000000000005</v>
      </c>
      <c r="F95" s="136">
        <f t="shared" si="61"/>
        <v>15.030000000000001</v>
      </c>
      <c r="G95" s="135">
        <f t="shared" si="62"/>
        <v>4220273.8095238097</v>
      </c>
      <c r="H95" s="134">
        <f t="shared" si="63"/>
        <v>0</v>
      </c>
      <c r="I95" s="132">
        <f t="shared" si="64"/>
        <v>3734553.6964285714</v>
      </c>
      <c r="J95" s="132">
        <f t="shared" si="65"/>
        <v>297070.66800000001</v>
      </c>
      <c r="K95" s="132">
        <f t="shared" si="66"/>
        <v>2237084.3424000004</v>
      </c>
      <c r="L95" s="133">
        <f t="shared" si="67"/>
        <v>394222.11451163667</v>
      </c>
      <c r="M95" s="132">
        <f t="shared" si="68"/>
        <v>933537.5</v>
      </c>
      <c r="N95" s="132">
        <f t="shared" si="69"/>
        <v>4063399.0999999996</v>
      </c>
      <c r="O95" s="131">
        <f t="shared" si="70"/>
        <v>15880141.230864018</v>
      </c>
      <c r="P95" s="130">
        <f t="shared" si="83"/>
        <v>65748.689569674651</v>
      </c>
      <c r="Q95" s="130">
        <f t="shared" si="83"/>
        <v>4845.3192645070285</v>
      </c>
      <c r="R95" s="130">
        <f t="shared" si="83"/>
        <v>4772.6469046132252</v>
      </c>
      <c r="S95" s="130">
        <f t="shared" si="83"/>
        <v>3295.128402912861</v>
      </c>
      <c r="T95" s="130">
        <f t="shared" si="83"/>
        <v>13552.215858292288</v>
      </c>
      <c r="U95" s="130">
        <f t="shared" si="83"/>
        <v>1786</v>
      </c>
      <c r="V95" s="129">
        <f t="shared" si="71"/>
        <v>4257227.6496364335</v>
      </c>
      <c r="W95" s="129">
        <f t="shared" si="72"/>
        <v>0</v>
      </c>
      <c r="X95" s="129">
        <f t="shared" si="73"/>
        <v>2570452.1698865909</v>
      </c>
      <c r="Y95" s="129">
        <f t="shared" si="74"/>
        <v>1628155.8951632739</v>
      </c>
      <c r="Z95" s="129">
        <f t="shared" si="75"/>
        <v>2411481.2898245296</v>
      </c>
      <c r="AA95" s="129">
        <f t="shared" si="76"/>
        <v>41078</v>
      </c>
      <c r="AB95" s="129">
        <f t="shared" si="77"/>
        <v>10908395.004510827</v>
      </c>
      <c r="AC95" s="129">
        <f t="shared" si="78"/>
        <v>4971746.2263531908</v>
      </c>
      <c r="AD95" s="108">
        <f t="shared" si="79"/>
        <v>70594.008834181674</v>
      </c>
      <c r="AE95" s="128">
        <f t="shared" si="80"/>
        <v>4932500</v>
      </c>
      <c r="AF95" s="128">
        <f t="shared" si="81"/>
        <v>4862304.5015158653</v>
      </c>
      <c r="AH95" s="108"/>
    </row>
    <row r="96" spans="1:34" x14ac:dyDescent="0.25">
      <c r="A96" s="138">
        <v>95000</v>
      </c>
      <c r="B96" s="137">
        <f t="shared" si="57"/>
        <v>6.003571428571429</v>
      </c>
      <c r="C96" s="135">
        <f t="shared" si="58"/>
        <v>12.723214285714286</v>
      </c>
      <c r="D96" s="135">
        <f t="shared" si="59"/>
        <v>4.1800000000000006</v>
      </c>
      <c r="E96" s="135">
        <f t="shared" si="60"/>
        <v>53.580000000000005</v>
      </c>
      <c r="F96" s="136">
        <f t="shared" si="61"/>
        <v>15.200000000000003</v>
      </c>
      <c r="G96" s="135">
        <f t="shared" si="62"/>
        <v>4262535.7142857146</v>
      </c>
      <c r="H96" s="134">
        <f t="shared" si="63"/>
        <v>0</v>
      </c>
      <c r="I96" s="132">
        <f t="shared" si="64"/>
        <v>3774282.9910714291</v>
      </c>
      <c r="J96" s="132">
        <f t="shared" si="65"/>
        <v>299940.91600000003</v>
      </c>
      <c r="K96" s="132">
        <f t="shared" si="66"/>
        <v>2260883.1120000002</v>
      </c>
      <c r="L96" s="133">
        <f t="shared" si="67"/>
        <v>398681.04727723741</v>
      </c>
      <c r="M96" s="132">
        <f t="shared" si="68"/>
        <v>943468.75</v>
      </c>
      <c r="N96" s="132">
        <f t="shared" si="69"/>
        <v>4106626.7499999995</v>
      </c>
      <c r="O96" s="131">
        <f t="shared" si="70"/>
        <v>16046419.280634383</v>
      </c>
      <c r="P96" s="130">
        <f t="shared" ref="P96:U101" si="84">+$A96*P$4</f>
        <v>66448.143714032893</v>
      </c>
      <c r="Q96" s="130">
        <f t="shared" si="84"/>
        <v>4896.8652141294433</v>
      </c>
      <c r="R96" s="130">
        <f t="shared" si="84"/>
        <v>4823.4197440240041</v>
      </c>
      <c r="S96" s="130">
        <f t="shared" si="84"/>
        <v>3330.1829603906572</v>
      </c>
      <c r="T96" s="130">
        <f t="shared" si="84"/>
        <v>13696.388367423056</v>
      </c>
      <c r="U96" s="130">
        <f t="shared" si="84"/>
        <v>1805</v>
      </c>
      <c r="V96" s="129">
        <f t="shared" si="71"/>
        <v>4302517.3054836299</v>
      </c>
      <c r="W96" s="129">
        <f t="shared" si="72"/>
        <v>0</v>
      </c>
      <c r="X96" s="129">
        <f t="shared" si="73"/>
        <v>2597797.4057364482</v>
      </c>
      <c r="Y96" s="129">
        <f t="shared" si="74"/>
        <v>1645476.7025586276</v>
      </c>
      <c r="Z96" s="129">
        <f t="shared" si="75"/>
        <v>2437135.3460992589</v>
      </c>
      <c r="AA96" s="129">
        <f t="shared" si="76"/>
        <v>41515</v>
      </c>
      <c r="AB96" s="129">
        <f t="shared" si="77"/>
        <v>11024441.759877965</v>
      </c>
      <c r="AC96" s="129">
        <f t="shared" si="78"/>
        <v>5021977.5207564179</v>
      </c>
      <c r="AD96" s="108">
        <f t="shared" si="79"/>
        <v>71345.008928162337</v>
      </c>
      <c r="AE96" s="128">
        <f t="shared" si="80"/>
        <v>4932500</v>
      </c>
      <c r="AF96" s="128">
        <f t="shared" si="81"/>
        <v>4862304.5015158653</v>
      </c>
      <c r="AH96" s="108"/>
    </row>
    <row r="97" spans="1:34" x14ac:dyDescent="0.25">
      <c r="A97" s="138">
        <v>96000</v>
      </c>
      <c r="B97" s="137">
        <f t="shared" si="57"/>
        <v>6.0630952380952383</v>
      </c>
      <c r="C97" s="135">
        <f t="shared" si="58"/>
        <v>12.857142857142858</v>
      </c>
      <c r="D97" s="135">
        <f t="shared" si="59"/>
        <v>4.2200000000000006</v>
      </c>
      <c r="E97" s="135">
        <f t="shared" si="60"/>
        <v>54.144000000000005</v>
      </c>
      <c r="F97" s="136">
        <f t="shared" si="61"/>
        <v>15.370000000000001</v>
      </c>
      <c r="G97" s="135">
        <f t="shared" si="62"/>
        <v>4304797.6190476194</v>
      </c>
      <c r="H97" s="134">
        <f t="shared" si="63"/>
        <v>0</v>
      </c>
      <c r="I97" s="132">
        <f t="shared" si="64"/>
        <v>3814012.2857142864</v>
      </c>
      <c r="J97" s="132">
        <f t="shared" si="65"/>
        <v>302811.16400000005</v>
      </c>
      <c r="K97" s="132">
        <f t="shared" si="66"/>
        <v>2284681.8816000004</v>
      </c>
      <c r="L97" s="133">
        <f t="shared" si="67"/>
        <v>403139.98004283803</v>
      </c>
      <c r="M97" s="132">
        <f t="shared" si="68"/>
        <v>953400</v>
      </c>
      <c r="N97" s="132">
        <f t="shared" si="69"/>
        <v>4149854.4</v>
      </c>
      <c r="O97" s="131">
        <f t="shared" si="70"/>
        <v>16212697.330404744</v>
      </c>
      <c r="P97" s="130">
        <f t="shared" si="84"/>
        <v>67147.597858391135</v>
      </c>
      <c r="Q97" s="130">
        <f t="shared" si="84"/>
        <v>4948.411163751859</v>
      </c>
      <c r="R97" s="130">
        <f t="shared" si="84"/>
        <v>4874.192583434783</v>
      </c>
      <c r="S97" s="130">
        <f t="shared" si="84"/>
        <v>3365.2375178684538</v>
      </c>
      <c r="T97" s="130">
        <f t="shared" si="84"/>
        <v>13840.560876553825</v>
      </c>
      <c r="U97" s="130">
        <f t="shared" si="84"/>
        <v>1824</v>
      </c>
      <c r="V97" s="129">
        <f t="shared" si="71"/>
        <v>4347806.9613308264</v>
      </c>
      <c r="W97" s="129">
        <f t="shared" si="72"/>
        <v>0</v>
      </c>
      <c r="X97" s="129">
        <f t="shared" si="73"/>
        <v>2625142.6415863056</v>
      </c>
      <c r="Y97" s="129">
        <f t="shared" si="74"/>
        <v>1662797.5099539817</v>
      </c>
      <c r="Z97" s="129">
        <f t="shared" si="75"/>
        <v>2462789.4023739877</v>
      </c>
      <c r="AA97" s="129">
        <f t="shared" si="76"/>
        <v>41952</v>
      </c>
      <c r="AB97" s="129">
        <f t="shared" si="77"/>
        <v>11140488.515245102</v>
      </c>
      <c r="AC97" s="129">
        <f t="shared" si="78"/>
        <v>5072208.8151596412</v>
      </c>
      <c r="AD97" s="108">
        <f t="shared" si="79"/>
        <v>72096.009022143</v>
      </c>
      <c r="AE97" s="128">
        <f t="shared" si="80"/>
        <v>5098600</v>
      </c>
      <c r="AF97" s="128">
        <f t="shared" si="81"/>
        <v>5025596.6815764997</v>
      </c>
      <c r="AH97" s="108"/>
    </row>
    <row r="98" spans="1:34" x14ac:dyDescent="0.25">
      <c r="A98" s="138">
        <v>97000</v>
      </c>
      <c r="B98" s="137">
        <f t="shared" si="57"/>
        <v>6.1226190476190467</v>
      </c>
      <c r="C98" s="135">
        <f t="shared" si="58"/>
        <v>12.991071428571429</v>
      </c>
      <c r="D98" s="135">
        <f t="shared" si="59"/>
        <v>4.2600000000000007</v>
      </c>
      <c r="E98" s="135">
        <f t="shared" si="60"/>
        <v>54.708000000000006</v>
      </c>
      <c r="F98" s="136">
        <f t="shared" si="61"/>
        <v>15.540000000000003</v>
      </c>
      <c r="G98" s="135">
        <f t="shared" si="62"/>
        <v>4347059.5238095233</v>
      </c>
      <c r="H98" s="134">
        <f t="shared" si="63"/>
        <v>0</v>
      </c>
      <c r="I98" s="132">
        <f t="shared" si="64"/>
        <v>3853741.5803571432</v>
      </c>
      <c r="J98" s="132">
        <f t="shared" si="65"/>
        <v>305681.41200000001</v>
      </c>
      <c r="K98" s="132">
        <f t="shared" si="66"/>
        <v>2308480.6512000002</v>
      </c>
      <c r="L98" s="133">
        <f t="shared" si="67"/>
        <v>407598.91280843876</v>
      </c>
      <c r="M98" s="132">
        <f t="shared" si="68"/>
        <v>963331.25</v>
      </c>
      <c r="N98" s="132">
        <f t="shared" si="69"/>
        <v>4193082.05</v>
      </c>
      <c r="O98" s="131">
        <f t="shared" si="70"/>
        <v>16378975.380175106</v>
      </c>
      <c r="P98" s="130">
        <f t="shared" si="84"/>
        <v>67847.052002749377</v>
      </c>
      <c r="Q98" s="130">
        <f t="shared" si="84"/>
        <v>4999.9571133742738</v>
      </c>
      <c r="R98" s="130">
        <f t="shared" si="84"/>
        <v>4924.9654228455629</v>
      </c>
      <c r="S98" s="130">
        <f t="shared" si="84"/>
        <v>3400.2920753462499</v>
      </c>
      <c r="T98" s="130">
        <f t="shared" si="84"/>
        <v>13984.733385684594</v>
      </c>
      <c r="U98" s="130">
        <f t="shared" si="84"/>
        <v>1843</v>
      </c>
      <c r="V98" s="129">
        <f t="shared" si="71"/>
        <v>4393096.6171780219</v>
      </c>
      <c r="W98" s="129">
        <f t="shared" si="72"/>
        <v>0</v>
      </c>
      <c r="X98" s="129">
        <f t="shared" si="73"/>
        <v>2652487.8774361634</v>
      </c>
      <c r="Y98" s="129">
        <f t="shared" si="74"/>
        <v>1680118.3173493356</v>
      </c>
      <c r="Z98" s="129">
        <f t="shared" si="75"/>
        <v>2488443.4586487166</v>
      </c>
      <c r="AA98" s="129">
        <f t="shared" si="76"/>
        <v>42389</v>
      </c>
      <c r="AB98" s="129">
        <f t="shared" si="77"/>
        <v>11256535.270612238</v>
      </c>
      <c r="AC98" s="129">
        <f t="shared" si="78"/>
        <v>5122440.1095628683</v>
      </c>
      <c r="AD98" s="108">
        <f t="shared" si="79"/>
        <v>72847.009116123649</v>
      </c>
      <c r="AE98" s="128">
        <f t="shared" si="80"/>
        <v>5098600</v>
      </c>
      <c r="AF98" s="128">
        <f t="shared" si="81"/>
        <v>5025596.6815764997</v>
      </c>
      <c r="AH98" s="108"/>
    </row>
    <row r="99" spans="1:34" x14ac:dyDescent="0.25">
      <c r="A99" s="138">
        <v>98000</v>
      </c>
      <c r="B99" s="137">
        <f t="shared" si="57"/>
        <v>6.1821428571428569</v>
      </c>
      <c r="C99" s="135">
        <f t="shared" si="58"/>
        <v>13.125</v>
      </c>
      <c r="D99" s="135">
        <f t="shared" si="59"/>
        <v>4.3000000000000007</v>
      </c>
      <c r="E99" s="135">
        <f t="shared" si="60"/>
        <v>55.272000000000006</v>
      </c>
      <c r="F99" s="136">
        <f t="shared" si="61"/>
        <v>15.71</v>
      </c>
      <c r="G99" s="135">
        <f t="shared" si="62"/>
        <v>4389321.4285714282</v>
      </c>
      <c r="H99" s="134">
        <f t="shared" si="63"/>
        <v>0</v>
      </c>
      <c r="I99" s="132">
        <f t="shared" si="64"/>
        <v>3893470.8750000005</v>
      </c>
      <c r="J99" s="132">
        <f t="shared" si="65"/>
        <v>308551.66000000003</v>
      </c>
      <c r="K99" s="132">
        <f t="shared" si="66"/>
        <v>2332279.4208000004</v>
      </c>
      <c r="L99" s="133">
        <f t="shared" si="67"/>
        <v>412057.84557403938</v>
      </c>
      <c r="M99" s="132">
        <f t="shared" si="68"/>
        <v>973262.5</v>
      </c>
      <c r="N99" s="132">
        <f t="shared" si="69"/>
        <v>4236309.6999999993</v>
      </c>
      <c r="O99" s="131">
        <f t="shared" si="70"/>
        <v>16545253.429945469</v>
      </c>
      <c r="P99" s="130">
        <f t="shared" si="84"/>
        <v>68546.506147107619</v>
      </c>
      <c r="Q99" s="130">
        <f t="shared" si="84"/>
        <v>5051.5030629966896</v>
      </c>
      <c r="R99" s="130">
        <f t="shared" si="84"/>
        <v>4975.7382622563418</v>
      </c>
      <c r="S99" s="130">
        <f t="shared" si="84"/>
        <v>3435.3466328240465</v>
      </c>
      <c r="T99" s="130">
        <f t="shared" si="84"/>
        <v>14128.905894815363</v>
      </c>
      <c r="U99" s="130">
        <f t="shared" si="84"/>
        <v>1862</v>
      </c>
      <c r="V99" s="129">
        <f t="shared" si="71"/>
        <v>4438386.2730252184</v>
      </c>
      <c r="W99" s="129">
        <f t="shared" si="72"/>
        <v>0</v>
      </c>
      <c r="X99" s="129">
        <f t="shared" si="73"/>
        <v>2679833.1132860207</v>
      </c>
      <c r="Y99" s="129">
        <f t="shared" si="74"/>
        <v>1697439.1247446898</v>
      </c>
      <c r="Z99" s="129">
        <f t="shared" si="75"/>
        <v>2514097.5149234459</v>
      </c>
      <c r="AA99" s="129">
        <f t="shared" si="76"/>
        <v>42826</v>
      </c>
      <c r="AB99" s="129">
        <f t="shared" si="77"/>
        <v>11372582.025979374</v>
      </c>
      <c r="AC99" s="129">
        <f t="shared" si="78"/>
        <v>5172671.4039660953</v>
      </c>
      <c r="AD99" s="108">
        <f t="shared" si="79"/>
        <v>73598.009210104312</v>
      </c>
      <c r="AE99" s="128">
        <f t="shared" si="80"/>
        <v>5098600</v>
      </c>
      <c r="AF99" s="128">
        <f t="shared" si="81"/>
        <v>5025596.6815764997</v>
      </c>
      <c r="AH99" s="108"/>
    </row>
    <row r="100" spans="1:34" x14ac:dyDescent="0.25">
      <c r="A100" s="138">
        <v>99000</v>
      </c>
      <c r="B100" s="137">
        <f t="shared" si="57"/>
        <v>6.2416666666666663</v>
      </c>
      <c r="C100" s="135">
        <f t="shared" si="58"/>
        <v>13.258928571428571</v>
      </c>
      <c r="D100" s="135">
        <f t="shared" si="59"/>
        <v>4.3400000000000007</v>
      </c>
      <c r="E100" s="135">
        <f t="shared" si="60"/>
        <v>55.836000000000006</v>
      </c>
      <c r="F100" s="136">
        <f t="shared" si="61"/>
        <v>15.880000000000003</v>
      </c>
      <c r="G100" s="135">
        <f t="shared" si="62"/>
        <v>4431583.333333333</v>
      </c>
      <c r="H100" s="134">
        <f t="shared" si="63"/>
        <v>0</v>
      </c>
      <c r="I100" s="132">
        <f t="shared" si="64"/>
        <v>3933200.1696428573</v>
      </c>
      <c r="J100" s="132">
        <f t="shared" si="65"/>
        <v>311421.90800000005</v>
      </c>
      <c r="K100" s="132">
        <f t="shared" si="66"/>
        <v>2356078.1904000002</v>
      </c>
      <c r="L100" s="133">
        <f t="shared" si="67"/>
        <v>416516.77833964012</v>
      </c>
      <c r="M100" s="132">
        <f t="shared" si="68"/>
        <v>983193.75</v>
      </c>
      <c r="N100" s="132">
        <f t="shared" si="69"/>
        <v>4279537.3499999996</v>
      </c>
      <c r="O100" s="131">
        <f t="shared" si="70"/>
        <v>16711531.47971583</v>
      </c>
      <c r="P100" s="130">
        <f t="shared" si="84"/>
        <v>69245.960291465846</v>
      </c>
      <c r="Q100" s="130">
        <f t="shared" si="84"/>
        <v>5103.0490126191044</v>
      </c>
      <c r="R100" s="130">
        <f t="shared" si="84"/>
        <v>5026.5111016671208</v>
      </c>
      <c r="S100" s="130">
        <f t="shared" si="84"/>
        <v>3470.4011903018427</v>
      </c>
      <c r="T100" s="130">
        <f t="shared" si="84"/>
        <v>14273.078403946132</v>
      </c>
      <c r="U100" s="130">
        <f t="shared" si="84"/>
        <v>1881</v>
      </c>
      <c r="V100" s="129">
        <f t="shared" si="71"/>
        <v>4483675.9288724139</v>
      </c>
      <c r="W100" s="129">
        <f t="shared" si="72"/>
        <v>0</v>
      </c>
      <c r="X100" s="129">
        <f t="shared" si="73"/>
        <v>2707178.349135878</v>
      </c>
      <c r="Y100" s="129">
        <f t="shared" si="74"/>
        <v>1714759.9321400435</v>
      </c>
      <c r="Z100" s="129">
        <f t="shared" si="75"/>
        <v>2539751.5711981747</v>
      </c>
      <c r="AA100" s="129">
        <f t="shared" si="76"/>
        <v>43263</v>
      </c>
      <c r="AB100" s="129">
        <f t="shared" si="77"/>
        <v>11488628.781346509</v>
      </c>
      <c r="AC100" s="129">
        <f t="shared" si="78"/>
        <v>5222902.6983693205</v>
      </c>
      <c r="AD100" s="108">
        <f t="shared" si="79"/>
        <v>74349.009304084946</v>
      </c>
      <c r="AE100" s="128">
        <f t="shared" si="80"/>
        <v>5264700</v>
      </c>
      <c r="AF100" s="128">
        <f t="shared" si="81"/>
        <v>5188888.861637135</v>
      </c>
      <c r="AH100" s="108"/>
    </row>
    <row r="101" spans="1:34" x14ac:dyDescent="0.25">
      <c r="A101" s="138">
        <v>100000</v>
      </c>
      <c r="B101" s="137">
        <f t="shared" si="57"/>
        <v>6.3011904761904756</v>
      </c>
      <c r="C101" s="135">
        <f t="shared" si="58"/>
        <v>13.392857142857142</v>
      </c>
      <c r="D101" s="135">
        <f t="shared" si="59"/>
        <v>4.38</v>
      </c>
      <c r="E101" s="135">
        <f t="shared" si="60"/>
        <v>56.400000000000006</v>
      </c>
      <c r="F101" s="136">
        <f t="shared" si="61"/>
        <v>16.05</v>
      </c>
      <c r="G101" s="135">
        <f t="shared" si="62"/>
        <v>4473845.2380952379</v>
      </c>
      <c r="H101" s="134">
        <f t="shared" si="63"/>
        <v>0</v>
      </c>
      <c r="I101" s="132">
        <f t="shared" si="64"/>
        <v>3972929.4642857146</v>
      </c>
      <c r="J101" s="132">
        <f t="shared" si="65"/>
        <v>314292.15599999996</v>
      </c>
      <c r="K101" s="132">
        <f t="shared" si="66"/>
        <v>2379876.9600000004</v>
      </c>
      <c r="L101" s="133">
        <f t="shared" si="67"/>
        <v>420975.71110524074</v>
      </c>
      <c r="M101" s="132">
        <f t="shared" si="68"/>
        <v>993125</v>
      </c>
      <c r="N101" s="132">
        <f t="shared" si="69"/>
        <v>4322765</v>
      </c>
      <c r="O101" s="131">
        <f t="shared" si="70"/>
        <v>16877809.529486194</v>
      </c>
      <c r="P101" s="130">
        <f t="shared" si="84"/>
        <v>69945.414435824088</v>
      </c>
      <c r="Q101" s="130">
        <f t="shared" si="84"/>
        <v>5154.5949622415201</v>
      </c>
      <c r="R101" s="130">
        <f t="shared" si="84"/>
        <v>5077.2839410778997</v>
      </c>
      <c r="S101" s="130">
        <f t="shared" si="84"/>
        <v>3505.4557477796393</v>
      </c>
      <c r="T101" s="130">
        <f t="shared" si="84"/>
        <v>14417.250913076901</v>
      </c>
      <c r="U101" s="130">
        <f t="shared" si="84"/>
        <v>1900</v>
      </c>
      <c r="V101" s="129">
        <f t="shared" si="71"/>
        <v>4528965.5847196095</v>
      </c>
      <c r="W101" s="129">
        <f t="shared" si="72"/>
        <v>0</v>
      </c>
      <c r="X101" s="129">
        <f t="shared" si="73"/>
        <v>2734523.5849857354</v>
      </c>
      <c r="Y101" s="129">
        <f t="shared" si="74"/>
        <v>1732080.7395353976</v>
      </c>
      <c r="Z101" s="129">
        <f t="shared" si="75"/>
        <v>2565405.6274729036</v>
      </c>
      <c r="AA101" s="129">
        <f t="shared" si="76"/>
        <v>43700</v>
      </c>
      <c r="AB101" s="129">
        <f t="shared" si="77"/>
        <v>11604675.536713645</v>
      </c>
      <c r="AC101" s="129">
        <f t="shared" si="78"/>
        <v>5273133.9927725494</v>
      </c>
      <c r="AD101" s="108">
        <f t="shared" si="79"/>
        <v>75100.009398065609</v>
      </c>
      <c r="AE101" s="128">
        <f t="shared" si="80"/>
        <v>5264700</v>
      </c>
      <c r="AF101" s="128">
        <f t="shared" si="81"/>
        <v>5188888.861637135</v>
      </c>
      <c r="AH101" s="108"/>
    </row>
    <row r="102" spans="1:34" x14ac:dyDescent="0.25">
      <c r="B102" s="137"/>
      <c r="C102" s="135"/>
      <c r="D102" s="135"/>
      <c r="E102" s="135"/>
      <c r="F102" s="136"/>
      <c r="G102" s="135"/>
      <c r="H102" s="134"/>
      <c r="I102" s="132"/>
      <c r="J102" s="132"/>
      <c r="K102" s="132"/>
      <c r="L102" s="133"/>
      <c r="M102" s="132"/>
      <c r="N102" s="132"/>
      <c r="O102" s="131"/>
      <c r="P102" s="130"/>
      <c r="Q102" s="130"/>
      <c r="R102" s="130"/>
      <c r="S102" s="130"/>
      <c r="T102" s="130"/>
      <c r="U102" s="130"/>
      <c r="V102" s="129"/>
      <c r="W102" s="129"/>
      <c r="X102" s="129"/>
      <c r="Y102" s="129"/>
      <c r="Z102" s="129"/>
      <c r="AA102" s="129"/>
      <c r="AB102" s="129"/>
      <c r="AC102" s="129"/>
      <c r="AD102" s="108"/>
    </row>
    <row r="103" spans="1:34" x14ac:dyDescent="0.25">
      <c r="B103" s="137"/>
      <c r="C103" s="135"/>
      <c r="D103" s="135"/>
      <c r="E103" s="135"/>
      <c r="F103" s="136"/>
      <c r="G103" s="135"/>
      <c r="H103" s="134"/>
      <c r="I103" s="132"/>
      <c r="J103" s="132"/>
      <c r="K103" s="132"/>
      <c r="L103" s="133"/>
      <c r="M103" s="132"/>
      <c r="N103" s="132"/>
      <c r="O103" s="131"/>
      <c r="P103" s="130"/>
      <c r="Q103" s="130"/>
      <c r="R103" s="130"/>
      <c r="S103" s="130"/>
      <c r="T103" s="130"/>
      <c r="U103" s="130"/>
      <c r="V103" s="129"/>
      <c r="W103" s="129"/>
      <c r="X103" s="129"/>
      <c r="Y103" s="129"/>
      <c r="Z103" s="129"/>
      <c r="AA103" s="129"/>
      <c r="AB103" s="129"/>
      <c r="AC103" s="129"/>
      <c r="AD103" s="108"/>
    </row>
    <row r="104" spans="1:34" x14ac:dyDescent="0.25">
      <c r="B104" s="137"/>
      <c r="C104" s="135"/>
      <c r="D104" s="135"/>
      <c r="E104" s="135"/>
      <c r="F104" s="136"/>
      <c r="G104" s="135"/>
      <c r="H104" s="134"/>
      <c r="I104" s="132"/>
      <c r="J104" s="132"/>
      <c r="K104" s="132"/>
      <c r="L104" s="133"/>
      <c r="M104" s="132"/>
      <c r="N104" s="132"/>
      <c r="O104" s="131"/>
      <c r="P104" s="130"/>
      <c r="Q104" s="130"/>
      <c r="R104" s="130"/>
      <c r="S104" s="130"/>
      <c r="T104" s="130"/>
      <c r="U104" s="130"/>
      <c r="V104" s="129"/>
      <c r="W104" s="129"/>
      <c r="X104" s="129"/>
      <c r="Y104" s="129"/>
      <c r="Z104" s="129"/>
      <c r="AA104" s="129"/>
      <c r="AB104" s="129"/>
      <c r="AC104" s="129"/>
      <c r="AD104" s="108"/>
    </row>
    <row r="105" spans="1:34" x14ac:dyDescent="0.25">
      <c r="B105" s="137"/>
      <c r="C105" s="135"/>
      <c r="D105" s="135"/>
      <c r="E105" s="135"/>
      <c r="F105" s="136"/>
      <c r="G105" s="135"/>
      <c r="H105" s="134"/>
      <c r="I105" s="132"/>
      <c r="J105" s="132"/>
      <c r="K105" s="132"/>
      <c r="L105" s="133"/>
      <c r="M105" s="132"/>
      <c r="N105" s="132"/>
      <c r="O105" s="131"/>
      <c r="P105" s="130"/>
      <c r="Q105" s="130"/>
      <c r="R105" s="130"/>
      <c r="S105" s="130"/>
      <c r="T105" s="130"/>
      <c r="U105" s="130"/>
      <c r="V105" s="129"/>
      <c r="W105" s="129"/>
      <c r="X105" s="129"/>
      <c r="Y105" s="129"/>
      <c r="Z105" s="129"/>
      <c r="AA105" s="129"/>
      <c r="AB105" s="129"/>
      <c r="AC105" s="129"/>
      <c r="AD105" s="108"/>
    </row>
    <row r="106" spans="1:34" x14ac:dyDescent="0.25">
      <c r="B106" s="137"/>
      <c r="C106" s="135"/>
      <c r="D106" s="135"/>
      <c r="E106" s="135"/>
      <c r="F106" s="136"/>
      <c r="G106" s="135"/>
      <c r="H106" s="134"/>
      <c r="I106" s="132"/>
      <c r="J106" s="132"/>
      <c r="K106" s="132"/>
      <c r="L106" s="133"/>
      <c r="M106" s="132"/>
      <c r="N106" s="132"/>
      <c r="O106" s="131"/>
      <c r="P106" s="130"/>
      <c r="Q106" s="130"/>
      <c r="R106" s="130"/>
      <c r="S106" s="130"/>
      <c r="T106" s="130"/>
      <c r="U106" s="130"/>
      <c r="V106" s="129"/>
      <c r="W106" s="129"/>
      <c r="X106" s="129"/>
      <c r="Y106" s="129"/>
      <c r="Z106" s="129"/>
      <c r="AA106" s="129"/>
      <c r="AB106" s="129"/>
      <c r="AC106" s="129"/>
      <c r="AD106" s="108"/>
    </row>
    <row r="107" spans="1:34" x14ac:dyDescent="0.25">
      <c r="B107" s="137"/>
      <c r="C107" s="135"/>
      <c r="D107" s="135"/>
      <c r="E107" s="135"/>
      <c r="F107" s="136"/>
      <c r="G107" s="135"/>
      <c r="H107" s="134"/>
      <c r="I107" s="132"/>
      <c r="J107" s="132"/>
      <c r="K107" s="132"/>
      <c r="L107" s="133"/>
      <c r="M107" s="132"/>
      <c r="N107" s="132"/>
      <c r="O107" s="131"/>
      <c r="P107" s="130"/>
      <c r="Q107" s="130"/>
      <c r="R107" s="130"/>
      <c r="S107" s="130"/>
      <c r="T107" s="130"/>
      <c r="U107" s="130"/>
      <c r="V107" s="129"/>
      <c r="W107" s="129"/>
      <c r="X107" s="129"/>
      <c r="Y107" s="129"/>
      <c r="Z107" s="129"/>
      <c r="AA107" s="129"/>
      <c r="AB107" s="129"/>
      <c r="AC107" s="129"/>
      <c r="AD107" s="108"/>
    </row>
    <row r="108" spans="1:34" x14ac:dyDescent="0.25">
      <c r="B108" s="137"/>
      <c r="C108" s="135"/>
      <c r="D108" s="135"/>
      <c r="E108" s="135"/>
      <c r="F108" s="136"/>
      <c r="G108" s="135"/>
      <c r="H108" s="134"/>
      <c r="I108" s="132"/>
      <c r="J108" s="132"/>
      <c r="K108" s="132"/>
      <c r="L108" s="133"/>
      <c r="M108" s="132"/>
      <c r="N108" s="132"/>
      <c r="O108" s="131"/>
      <c r="P108" s="130"/>
      <c r="Q108" s="130"/>
      <c r="R108" s="130"/>
      <c r="S108" s="130"/>
      <c r="T108" s="130"/>
      <c r="U108" s="130"/>
      <c r="V108" s="129"/>
      <c r="W108" s="129"/>
      <c r="X108" s="129"/>
      <c r="Y108" s="129"/>
      <c r="Z108" s="129"/>
      <c r="AA108" s="129"/>
      <c r="AB108" s="129"/>
      <c r="AC108" s="129"/>
      <c r="AD108" s="108"/>
    </row>
    <row r="109" spans="1:34" x14ac:dyDescent="0.25">
      <c r="B109" s="137"/>
      <c r="C109" s="135"/>
      <c r="D109" s="135"/>
      <c r="E109" s="135"/>
      <c r="F109" s="136"/>
      <c r="G109" s="135"/>
      <c r="H109" s="134"/>
      <c r="I109" s="132"/>
      <c r="J109" s="132"/>
      <c r="K109" s="132"/>
      <c r="L109" s="133"/>
      <c r="M109" s="132"/>
      <c r="N109" s="132"/>
      <c r="O109" s="131"/>
      <c r="P109" s="130"/>
      <c r="Q109" s="130"/>
      <c r="R109" s="130"/>
      <c r="S109" s="130"/>
      <c r="T109" s="130"/>
      <c r="U109" s="130"/>
      <c r="V109" s="129"/>
      <c r="W109" s="129"/>
      <c r="X109" s="129"/>
      <c r="Y109" s="129"/>
      <c r="Z109" s="129"/>
      <c r="AA109" s="129"/>
      <c r="AB109" s="129"/>
      <c r="AC109" s="129"/>
      <c r="AD109" s="108"/>
    </row>
    <row r="110" spans="1:34" x14ac:dyDescent="0.25">
      <c r="B110" s="137"/>
      <c r="C110" s="135"/>
      <c r="D110" s="135"/>
      <c r="E110" s="135"/>
      <c r="F110" s="136"/>
      <c r="G110" s="135"/>
      <c r="H110" s="134"/>
      <c r="I110" s="132"/>
      <c r="J110" s="132"/>
      <c r="K110" s="132"/>
      <c r="L110" s="133"/>
      <c r="M110" s="132"/>
      <c r="N110" s="132"/>
      <c r="O110" s="131"/>
      <c r="P110" s="130"/>
      <c r="Q110" s="130"/>
      <c r="R110" s="130"/>
      <c r="S110" s="130"/>
      <c r="T110" s="130"/>
      <c r="U110" s="130"/>
      <c r="V110" s="129"/>
      <c r="W110" s="129"/>
      <c r="X110" s="129"/>
      <c r="Y110" s="129"/>
      <c r="Z110" s="129"/>
      <c r="AA110" s="129"/>
      <c r="AB110" s="129"/>
      <c r="AC110" s="129"/>
      <c r="AD110" s="108"/>
    </row>
    <row r="111" spans="1:34" x14ac:dyDescent="0.25">
      <c r="B111" s="137"/>
      <c r="C111" s="135"/>
      <c r="D111" s="135"/>
      <c r="E111" s="135"/>
      <c r="F111" s="136"/>
      <c r="G111" s="135"/>
      <c r="H111" s="134"/>
      <c r="I111" s="132"/>
      <c r="J111" s="132"/>
      <c r="K111" s="132"/>
      <c r="L111" s="133"/>
      <c r="M111" s="132"/>
      <c r="N111" s="132"/>
      <c r="O111" s="131"/>
      <c r="P111" s="130"/>
      <c r="Q111" s="130"/>
      <c r="R111" s="130"/>
      <c r="S111" s="130"/>
      <c r="T111" s="130"/>
      <c r="U111" s="130"/>
      <c r="V111" s="129"/>
      <c r="W111" s="129"/>
      <c r="X111" s="129"/>
      <c r="Y111" s="129"/>
      <c r="Z111" s="129"/>
      <c r="AA111" s="129"/>
      <c r="AB111" s="129"/>
      <c r="AC111" s="129"/>
      <c r="AD111" s="108"/>
    </row>
    <row r="112" spans="1:34" x14ac:dyDescent="0.25">
      <c r="B112" s="137"/>
      <c r="C112" s="135"/>
      <c r="D112" s="135"/>
      <c r="E112" s="135"/>
      <c r="F112" s="136"/>
      <c r="G112" s="135"/>
      <c r="H112" s="134"/>
      <c r="I112" s="132"/>
      <c r="J112" s="132"/>
      <c r="K112" s="132"/>
      <c r="L112" s="133"/>
      <c r="M112" s="132"/>
      <c r="N112" s="132"/>
      <c r="O112" s="131"/>
      <c r="P112" s="130"/>
      <c r="Q112" s="130"/>
      <c r="R112" s="130"/>
      <c r="S112" s="130"/>
      <c r="T112" s="130"/>
      <c r="U112" s="130"/>
      <c r="V112" s="129"/>
      <c r="W112" s="129"/>
      <c r="X112" s="129"/>
      <c r="Y112" s="129"/>
      <c r="Z112" s="129"/>
      <c r="AA112" s="129"/>
      <c r="AB112" s="129"/>
      <c r="AC112" s="129"/>
      <c r="AD112" s="108"/>
    </row>
    <row r="113" spans="2:30" x14ac:dyDescent="0.25">
      <c r="B113" s="137"/>
      <c r="C113" s="135"/>
      <c r="D113" s="135"/>
      <c r="E113" s="135"/>
      <c r="F113" s="136"/>
      <c r="G113" s="135"/>
      <c r="H113" s="134"/>
      <c r="I113" s="132"/>
      <c r="J113" s="132"/>
      <c r="K113" s="132"/>
      <c r="L113" s="133"/>
      <c r="M113" s="132"/>
      <c r="N113" s="132"/>
      <c r="O113" s="131"/>
      <c r="P113" s="130"/>
      <c r="Q113" s="130"/>
      <c r="R113" s="130"/>
      <c r="S113" s="130"/>
      <c r="T113" s="130"/>
      <c r="U113" s="130"/>
      <c r="V113" s="129"/>
      <c r="W113" s="129"/>
      <c r="X113" s="129"/>
      <c r="Y113" s="129"/>
      <c r="Z113" s="129"/>
      <c r="AA113" s="129"/>
      <c r="AB113" s="129"/>
      <c r="AC113" s="129"/>
      <c r="AD113" s="108"/>
    </row>
    <row r="114" spans="2:30" x14ac:dyDescent="0.25">
      <c r="B114" s="137"/>
      <c r="C114" s="135"/>
      <c r="D114" s="135"/>
      <c r="E114" s="135"/>
      <c r="F114" s="136"/>
      <c r="G114" s="135"/>
      <c r="H114" s="134"/>
      <c r="I114" s="132"/>
      <c r="J114" s="132"/>
      <c r="K114" s="132"/>
      <c r="L114" s="133"/>
      <c r="M114" s="132"/>
      <c r="N114" s="132"/>
      <c r="O114" s="131"/>
      <c r="P114" s="130"/>
      <c r="Q114" s="130"/>
      <c r="R114" s="130"/>
      <c r="S114" s="130"/>
      <c r="T114" s="130"/>
      <c r="U114" s="130"/>
      <c r="V114" s="129"/>
      <c r="W114" s="129"/>
      <c r="X114" s="129"/>
      <c r="Y114" s="129"/>
      <c r="Z114" s="129"/>
      <c r="AA114" s="129"/>
      <c r="AB114" s="129"/>
      <c r="AC114" s="129"/>
      <c r="AD114" s="108"/>
    </row>
    <row r="115" spans="2:30" x14ac:dyDescent="0.25">
      <c r="B115" s="137"/>
      <c r="C115" s="135"/>
      <c r="D115" s="135"/>
      <c r="E115" s="135"/>
      <c r="F115" s="136"/>
      <c r="G115" s="135"/>
      <c r="H115" s="134"/>
      <c r="I115" s="132"/>
      <c r="J115" s="132"/>
      <c r="K115" s="132"/>
      <c r="L115" s="133"/>
      <c r="M115" s="132"/>
      <c r="N115" s="132"/>
      <c r="O115" s="131"/>
      <c r="P115" s="130"/>
      <c r="Q115" s="130"/>
      <c r="R115" s="130"/>
      <c r="S115" s="130"/>
      <c r="T115" s="130"/>
      <c r="U115" s="130"/>
      <c r="V115" s="129"/>
      <c r="W115" s="129"/>
      <c r="X115" s="129"/>
      <c r="Y115" s="129"/>
      <c r="Z115" s="129"/>
      <c r="AA115" s="129"/>
      <c r="AB115" s="129"/>
      <c r="AC115" s="129"/>
      <c r="AD115" s="108"/>
    </row>
    <row r="116" spans="2:30" x14ac:dyDescent="0.25">
      <c r="B116" s="137"/>
      <c r="C116" s="135"/>
      <c r="D116" s="135"/>
      <c r="E116" s="135"/>
      <c r="F116" s="136"/>
      <c r="G116" s="135"/>
      <c r="H116" s="134"/>
      <c r="I116" s="132"/>
      <c r="J116" s="132"/>
      <c r="K116" s="132"/>
      <c r="L116" s="133"/>
      <c r="M116" s="132"/>
      <c r="N116" s="132"/>
      <c r="O116" s="131"/>
      <c r="P116" s="130"/>
      <c r="Q116" s="130"/>
      <c r="R116" s="130"/>
      <c r="S116" s="130"/>
      <c r="T116" s="130"/>
      <c r="U116" s="130"/>
      <c r="V116" s="129"/>
      <c r="W116" s="129"/>
      <c r="X116" s="129"/>
      <c r="Y116" s="129"/>
      <c r="Z116" s="129"/>
      <c r="AA116" s="129"/>
      <c r="AB116" s="129"/>
      <c r="AC116" s="129"/>
      <c r="AD116" s="108"/>
    </row>
    <row r="117" spans="2:30" x14ac:dyDescent="0.25">
      <c r="B117" s="137"/>
      <c r="C117" s="135"/>
      <c r="D117" s="135"/>
      <c r="E117" s="135"/>
      <c r="F117" s="136"/>
      <c r="G117" s="135"/>
      <c r="H117" s="134"/>
      <c r="I117" s="132"/>
      <c r="J117" s="132"/>
      <c r="K117" s="132"/>
      <c r="L117" s="133"/>
      <c r="M117" s="132"/>
      <c r="N117" s="132"/>
      <c r="O117" s="131"/>
      <c r="P117" s="130"/>
      <c r="Q117" s="130"/>
      <c r="R117" s="130"/>
      <c r="S117" s="130"/>
      <c r="T117" s="130"/>
      <c r="U117" s="130"/>
      <c r="V117" s="129"/>
      <c r="W117" s="129"/>
      <c r="X117" s="129"/>
      <c r="Y117" s="129"/>
      <c r="Z117" s="129"/>
      <c r="AA117" s="129"/>
      <c r="AB117" s="129"/>
      <c r="AC117" s="129"/>
      <c r="AD117" s="108"/>
    </row>
    <row r="118" spans="2:30" x14ac:dyDescent="0.25">
      <c r="B118" s="137"/>
      <c r="C118" s="135"/>
      <c r="D118" s="135"/>
      <c r="E118" s="135"/>
      <c r="F118" s="136"/>
      <c r="G118" s="135"/>
      <c r="H118" s="134"/>
      <c r="I118" s="132"/>
      <c r="J118" s="132"/>
      <c r="K118" s="132"/>
      <c r="L118" s="133"/>
      <c r="M118" s="132"/>
      <c r="N118" s="132"/>
      <c r="O118" s="131"/>
      <c r="P118" s="130"/>
      <c r="Q118" s="130"/>
      <c r="R118" s="130"/>
      <c r="S118" s="130"/>
      <c r="T118" s="130"/>
      <c r="U118" s="130"/>
      <c r="V118" s="129"/>
      <c r="W118" s="129"/>
      <c r="X118" s="129"/>
      <c r="Y118" s="129"/>
      <c r="Z118" s="129"/>
      <c r="AA118" s="129"/>
      <c r="AB118" s="129"/>
      <c r="AC118" s="129"/>
      <c r="AD118" s="108"/>
    </row>
    <row r="119" spans="2:30" x14ac:dyDescent="0.25">
      <c r="B119" s="137"/>
      <c r="C119" s="135"/>
      <c r="D119" s="135"/>
      <c r="E119" s="135"/>
      <c r="F119" s="136"/>
      <c r="G119" s="135"/>
      <c r="H119" s="134"/>
      <c r="I119" s="132"/>
      <c r="J119" s="132"/>
      <c r="K119" s="132"/>
      <c r="L119" s="133"/>
      <c r="M119" s="132"/>
      <c r="N119" s="132"/>
      <c r="O119" s="131"/>
      <c r="P119" s="130"/>
      <c r="Q119" s="130"/>
      <c r="R119" s="130"/>
      <c r="S119" s="130"/>
      <c r="T119" s="130"/>
      <c r="U119" s="130"/>
      <c r="V119" s="129"/>
      <c r="W119" s="129"/>
      <c r="X119" s="129"/>
      <c r="Y119" s="129"/>
      <c r="Z119" s="129"/>
      <c r="AA119" s="129"/>
      <c r="AB119" s="129"/>
      <c r="AC119" s="129"/>
      <c r="AD119" s="108"/>
    </row>
    <row r="120" spans="2:30" x14ac:dyDescent="0.25">
      <c r="B120" s="137"/>
      <c r="C120" s="135"/>
      <c r="D120" s="135"/>
      <c r="E120" s="135"/>
      <c r="F120" s="136"/>
      <c r="G120" s="135"/>
      <c r="H120" s="134"/>
      <c r="I120" s="132"/>
      <c r="J120" s="132"/>
      <c r="K120" s="132"/>
      <c r="L120" s="133"/>
      <c r="M120" s="132"/>
      <c r="N120" s="132"/>
      <c r="O120" s="131"/>
      <c r="P120" s="130"/>
      <c r="Q120" s="130"/>
      <c r="R120" s="130"/>
      <c r="S120" s="130"/>
      <c r="T120" s="130"/>
      <c r="U120" s="130"/>
      <c r="V120" s="129"/>
      <c r="W120" s="129"/>
      <c r="X120" s="129"/>
      <c r="Y120" s="129"/>
      <c r="Z120" s="129"/>
      <c r="AA120" s="129"/>
      <c r="AB120" s="129"/>
      <c r="AC120" s="129"/>
      <c r="AD120" s="108"/>
    </row>
    <row r="121" spans="2:30" x14ac:dyDescent="0.25">
      <c r="B121" s="137"/>
      <c r="C121" s="135"/>
      <c r="D121" s="135"/>
      <c r="E121" s="135"/>
      <c r="F121" s="136"/>
      <c r="G121" s="135"/>
      <c r="H121" s="134"/>
      <c r="I121" s="132"/>
      <c r="J121" s="132"/>
      <c r="K121" s="132"/>
      <c r="L121" s="133"/>
      <c r="M121" s="132"/>
      <c r="N121" s="132"/>
      <c r="O121" s="131"/>
      <c r="P121" s="130"/>
      <c r="Q121" s="130"/>
      <c r="R121" s="130"/>
      <c r="S121" s="130"/>
      <c r="T121" s="130"/>
      <c r="U121" s="130"/>
      <c r="V121" s="129"/>
      <c r="W121" s="129"/>
      <c r="X121" s="129"/>
      <c r="Y121" s="129"/>
      <c r="Z121" s="129"/>
      <c r="AA121" s="129"/>
      <c r="AB121" s="129"/>
      <c r="AC121" s="129"/>
      <c r="AD121" s="108"/>
    </row>
    <row r="122" spans="2:30" x14ac:dyDescent="0.25">
      <c r="B122" s="137"/>
      <c r="C122" s="135"/>
      <c r="D122" s="135"/>
      <c r="E122" s="135"/>
      <c r="F122" s="136"/>
      <c r="G122" s="135"/>
      <c r="H122" s="134"/>
      <c r="I122" s="132"/>
      <c r="J122" s="132"/>
      <c r="K122" s="132"/>
      <c r="L122" s="133"/>
      <c r="M122" s="132"/>
      <c r="N122" s="132"/>
      <c r="O122" s="131"/>
      <c r="P122" s="130"/>
      <c r="Q122" s="130"/>
      <c r="R122" s="130"/>
      <c r="S122" s="130"/>
      <c r="T122" s="130"/>
      <c r="U122" s="130"/>
      <c r="V122" s="129"/>
      <c r="W122" s="129"/>
      <c r="X122" s="129"/>
      <c r="Y122" s="129"/>
      <c r="Z122" s="129"/>
      <c r="AA122" s="129"/>
      <c r="AB122" s="129"/>
      <c r="AC122" s="129"/>
      <c r="AD122" s="108"/>
    </row>
    <row r="123" spans="2:30" x14ac:dyDescent="0.25">
      <c r="B123" s="137"/>
      <c r="C123" s="135"/>
      <c r="D123" s="135"/>
      <c r="E123" s="135"/>
      <c r="F123" s="136"/>
      <c r="G123" s="135"/>
      <c r="H123" s="134"/>
      <c r="I123" s="132"/>
      <c r="J123" s="132"/>
      <c r="K123" s="132"/>
      <c r="L123" s="133"/>
      <c r="M123" s="132"/>
      <c r="N123" s="132"/>
      <c r="O123" s="131"/>
      <c r="P123" s="130"/>
      <c r="Q123" s="130"/>
      <c r="R123" s="130"/>
      <c r="S123" s="130"/>
      <c r="T123" s="130"/>
      <c r="U123" s="130"/>
      <c r="V123" s="129"/>
      <c r="W123" s="129"/>
      <c r="X123" s="129"/>
      <c r="Y123" s="129"/>
      <c r="Z123" s="129"/>
      <c r="AA123" s="129"/>
      <c r="AB123" s="129"/>
      <c r="AC123" s="129"/>
      <c r="AD123" s="108"/>
    </row>
    <row r="124" spans="2:30" x14ac:dyDescent="0.25">
      <c r="B124" s="137"/>
      <c r="C124" s="135"/>
      <c r="D124" s="135"/>
      <c r="E124" s="135"/>
      <c r="F124" s="136"/>
      <c r="G124" s="135"/>
      <c r="H124" s="134"/>
      <c r="I124" s="132"/>
      <c r="J124" s="132"/>
      <c r="K124" s="132"/>
      <c r="L124" s="133"/>
      <c r="M124" s="132"/>
      <c r="N124" s="132"/>
      <c r="O124" s="131"/>
      <c r="P124" s="130"/>
      <c r="Q124" s="130"/>
      <c r="R124" s="130"/>
      <c r="S124" s="130"/>
      <c r="T124" s="130"/>
      <c r="U124" s="130"/>
      <c r="V124" s="129"/>
      <c r="W124" s="129"/>
      <c r="X124" s="129"/>
      <c r="Y124" s="129"/>
      <c r="Z124" s="129"/>
      <c r="AA124" s="129"/>
      <c r="AB124" s="129"/>
      <c r="AC124" s="129"/>
      <c r="AD124" s="108"/>
    </row>
    <row r="125" spans="2:30" x14ac:dyDescent="0.25">
      <c r="B125" s="137"/>
      <c r="C125" s="135"/>
      <c r="D125" s="135"/>
      <c r="E125" s="135"/>
      <c r="F125" s="136"/>
      <c r="G125" s="135"/>
      <c r="H125" s="134"/>
      <c r="I125" s="132"/>
      <c r="J125" s="132"/>
      <c r="K125" s="132"/>
      <c r="L125" s="133"/>
      <c r="M125" s="132"/>
      <c r="N125" s="132"/>
      <c r="O125" s="131"/>
      <c r="P125" s="130"/>
      <c r="Q125" s="130"/>
      <c r="R125" s="130"/>
      <c r="S125" s="130"/>
      <c r="T125" s="130"/>
      <c r="U125" s="130"/>
      <c r="V125" s="129"/>
      <c r="W125" s="129"/>
      <c r="X125" s="129"/>
      <c r="Y125" s="129"/>
      <c r="Z125" s="129"/>
      <c r="AA125" s="129"/>
      <c r="AB125" s="129"/>
      <c r="AC125" s="129"/>
      <c r="AD125" s="108"/>
    </row>
    <row r="126" spans="2:30" x14ac:dyDescent="0.25">
      <c r="B126" s="137"/>
      <c r="C126" s="135"/>
      <c r="D126" s="135"/>
      <c r="E126" s="135"/>
      <c r="F126" s="136"/>
      <c r="G126" s="135"/>
      <c r="H126" s="134"/>
      <c r="I126" s="132"/>
      <c r="J126" s="132"/>
      <c r="K126" s="132"/>
      <c r="L126" s="133"/>
      <c r="M126" s="132"/>
      <c r="N126" s="132"/>
      <c r="O126" s="131"/>
      <c r="P126" s="130"/>
      <c r="Q126" s="130"/>
      <c r="R126" s="130"/>
      <c r="S126" s="130"/>
      <c r="T126" s="130"/>
      <c r="U126" s="130"/>
      <c r="V126" s="129"/>
      <c r="W126" s="129"/>
      <c r="X126" s="129"/>
      <c r="Y126" s="129"/>
      <c r="Z126" s="129"/>
      <c r="AA126" s="129"/>
      <c r="AB126" s="129"/>
      <c r="AC126" s="129"/>
      <c r="AD126" s="108"/>
    </row>
    <row r="127" spans="2:30" x14ac:dyDescent="0.25">
      <c r="B127" s="137"/>
      <c r="C127" s="135"/>
      <c r="D127" s="135"/>
      <c r="E127" s="135"/>
      <c r="F127" s="136"/>
      <c r="G127" s="135"/>
      <c r="H127" s="134"/>
      <c r="I127" s="132"/>
      <c r="J127" s="132"/>
      <c r="K127" s="132"/>
      <c r="L127" s="133"/>
      <c r="M127" s="132"/>
      <c r="N127" s="132"/>
      <c r="O127" s="131"/>
      <c r="P127" s="130"/>
      <c r="Q127" s="130"/>
      <c r="R127" s="130"/>
      <c r="S127" s="130"/>
      <c r="T127" s="130"/>
      <c r="U127" s="130"/>
      <c r="V127" s="129"/>
      <c r="W127" s="129"/>
      <c r="X127" s="129"/>
      <c r="Y127" s="129"/>
      <c r="Z127" s="129"/>
      <c r="AA127" s="129"/>
      <c r="AB127" s="129"/>
      <c r="AC127" s="129"/>
      <c r="AD127" s="108"/>
    </row>
    <row r="128" spans="2:30" x14ac:dyDescent="0.25">
      <c r="B128" s="137"/>
      <c r="C128" s="135"/>
      <c r="D128" s="135"/>
      <c r="E128" s="135"/>
      <c r="F128" s="136"/>
      <c r="G128" s="135"/>
      <c r="H128" s="134"/>
      <c r="I128" s="132"/>
      <c r="J128" s="132"/>
      <c r="K128" s="132"/>
      <c r="L128" s="133"/>
      <c r="M128" s="132"/>
      <c r="N128" s="132"/>
      <c r="O128" s="131"/>
      <c r="P128" s="130"/>
      <c r="Q128" s="130"/>
      <c r="R128" s="130"/>
      <c r="S128" s="130"/>
      <c r="T128" s="130"/>
      <c r="U128" s="130"/>
      <c r="V128" s="129"/>
      <c r="W128" s="129"/>
      <c r="X128" s="129"/>
      <c r="Y128" s="129"/>
      <c r="Z128" s="129"/>
      <c r="AA128" s="129"/>
      <c r="AB128" s="129"/>
      <c r="AC128" s="129"/>
      <c r="AD128" s="108"/>
    </row>
    <row r="129" spans="2:30" x14ac:dyDescent="0.25">
      <c r="B129" s="137"/>
      <c r="C129" s="135"/>
      <c r="D129" s="135"/>
      <c r="E129" s="135"/>
      <c r="F129" s="136"/>
      <c r="G129" s="135"/>
      <c r="H129" s="134"/>
      <c r="I129" s="132"/>
      <c r="J129" s="132"/>
      <c r="K129" s="132"/>
      <c r="L129" s="133"/>
      <c r="M129" s="132"/>
      <c r="N129" s="132"/>
      <c r="O129" s="131"/>
      <c r="P129" s="130"/>
      <c r="Q129" s="130"/>
      <c r="R129" s="130"/>
      <c r="S129" s="130"/>
      <c r="T129" s="130"/>
      <c r="U129" s="130"/>
      <c r="V129" s="129"/>
      <c r="W129" s="129"/>
      <c r="X129" s="129"/>
      <c r="Y129" s="129"/>
      <c r="Z129" s="129"/>
      <c r="AA129" s="129"/>
      <c r="AB129" s="129"/>
      <c r="AC129" s="129"/>
      <c r="AD129" s="108"/>
    </row>
    <row r="130" spans="2:30" x14ac:dyDescent="0.25">
      <c r="B130" s="137"/>
      <c r="C130" s="135"/>
      <c r="D130" s="135"/>
      <c r="E130" s="135"/>
      <c r="F130" s="136"/>
      <c r="G130" s="135"/>
      <c r="H130" s="134"/>
      <c r="I130" s="132"/>
      <c r="J130" s="132"/>
      <c r="K130" s="132"/>
      <c r="L130" s="133"/>
      <c r="M130" s="132"/>
      <c r="N130" s="132"/>
      <c r="O130" s="131"/>
      <c r="P130" s="130"/>
      <c r="Q130" s="130"/>
      <c r="R130" s="130"/>
      <c r="S130" s="130"/>
      <c r="T130" s="130"/>
      <c r="U130" s="130"/>
      <c r="V130" s="129"/>
      <c r="W130" s="129"/>
      <c r="X130" s="129"/>
      <c r="Y130" s="129"/>
      <c r="Z130" s="129"/>
      <c r="AA130" s="129"/>
      <c r="AB130" s="129"/>
      <c r="AC130" s="129"/>
      <c r="AD130" s="108"/>
    </row>
    <row r="131" spans="2:30" x14ac:dyDescent="0.25">
      <c r="B131" s="137"/>
      <c r="C131" s="135"/>
      <c r="D131" s="135"/>
      <c r="E131" s="135"/>
      <c r="F131" s="136"/>
      <c r="G131" s="135"/>
      <c r="H131" s="134"/>
      <c r="I131" s="132"/>
      <c r="J131" s="132"/>
      <c r="K131" s="132"/>
      <c r="L131" s="133"/>
      <c r="M131" s="132"/>
      <c r="N131" s="132"/>
      <c r="O131" s="131"/>
      <c r="P131" s="130"/>
      <c r="Q131" s="130"/>
      <c r="R131" s="130"/>
      <c r="S131" s="130"/>
      <c r="T131" s="130"/>
      <c r="U131" s="130"/>
      <c r="V131" s="129"/>
      <c r="W131" s="129"/>
      <c r="X131" s="129"/>
      <c r="Y131" s="129"/>
      <c r="Z131" s="129"/>
      <c r="AA131" s="129"/>
      <c r="AB131" s="129"/>
      <c r="AC131" s="129"/>
      <c r="AD131" s="108"/>
    </row>
    <row r="132" spans="2:30" x14ac:dyDescent="0.25">
      <c r="B132" s="137"/>
      <c r="C132" s="135"/>
      <c r="D132" s="135"/>
      <c r="E132" s="135"/>
      <c r="F132" s="136"/>
      <c r="G132" s="135"/>
      <c r="H132" s="134"/>
      <c r="I132" s="132"/>
      <c r="J132" s="132"/>
      <c r="K132" s="132"/>
      <c r="L132" s="133"/>
      <c r="M132" s="132"/>
      <c r="N132" s="132"/>
      <c r="O132" s="131"/>
      <c r="P132" s="130"/>
      <c r="Q132" s="130"/>
      <c r="R132" s="130"/>
      <c r="S132" s="130"/>
      <c r="T132" s="130"/>
      <c r="U132" s="130"/>
      <c r="V132" s="129"/>
      <c r="W132" s="129"/>
      <c r="X132" s="129"/>
      <c r="Y132" s="129"/>
      <c r="Z132" s="129"/>
      <c r="AA132" s="129"/>
      <c r="AB132" s="129"/>
      <c r="AC132" s="129"/>
      <c r="AD132" s="108"/>
    </row>
    <row r="133" spans="2:30" x14ac:dyDescent="0.25">
      <c r="B133" s="137"/>
      <c r="C133" s="135"/>
      <c r="D133" s="135"/>
      <c r="E133" s="135"/>
      <c r="F133" s="136"/>
      <c r="G133" s="135"/>
      <c r="H133" s="134"/>
      <c r="I133" s="132"/>
      <c r="J133" s="132"/>
      <c r="K133" s="132"/>
      <c r="L133" s="133"/>
      <c r="M133" s="132"/>
      <c r="N133" s="132"/>
      <c r="O133" s="131"/>
      <c r="P133" s="130"/>
      <c r="Q133" s="130"/>
      <c r="R133" s="130"/>
      <c r="S133" s="130"/>
      <c r="T133" s="130"/>
      <c r="U133" s="130"/>
      <c r="V133" s="129"/>
      <c r="W133" s="129"/>
      <c r="X133" s="129"/>
      <c r="Y133" s="129"/>
      <c r="Z133" s="129"/>
      <c r="AA133" s="129"/>
      <c r="AB133" s="129"/>
      <c r="AC133" s="129"/>
      <c r="AD133" s="108"/>
    </row>
    <row r="134" spans="2:30" x14ac:dyDescent="0.25">
      <c r="B134" s="137"/>
      <c r="C134" s="135"/>
      <c r="D134" s="135"/>
      <c r="E134" s="135"/>
      <c r="F134" s="136"/>
      <c r="G134" s="135"/>
      <c r="H134" s="134"/>
      <c r="I134" s="132"/>
      <c r="J134" s="132"/>
      <c r="K134" s="132"/>
      <c r="L134" s="133"/>
      <c r="M134" s="132"/>
      <c r="N134" s="132"/>
      <c r="O134" s="131"/>
      <c r="P134" s="130"/>
      <c r="Q134" s="130"/>
      <c r="R134" s="130"/>
      <c r="S134" s="130"/>
      <c r="T134" s="130"/>
      <c r="U134" s="130"/>
      <c r="V134" s="129"/>
      <c r="W134" s="129"/>
      <c r="X134" s="129"/>
      <c r="Y134" s="129"/>
      <c r="Z134" s="129"/>
      <c r="AA134" s="129"/>
      <c r="AB134" s="129"/>
      <c r="AC134" s="129"/>
      <c r="AD134" s="108"/>
    </row>
    <row r="135" spans="2:30" x14ac:dyDescent="0.25">
      <c r="B135" s="137"/>
      <c r="C135" s="135"/>
      <c r="D135" s="135"/>
      <c r="E135" s="135"/>
      <c r="F135" s="136"/>
      <c r="G135" s="135"/>
      <c r="H135" s="134"/>
      <c r="I135" s="132"/>
      <c r="J135" s="132"/>
      <c r="K135" s="132"/>
      <c r="L135" s="133"/>
      <c r="M135" s="132"/>
      <c r="N135" s="132"/>
      <c r="O135" s="131"/>
      <c r="P135" s="130"/>
      <c r="Q135" s="130"/>
      <c r="R135" s="130"/>
      <c r="S135" s="130"/>
      <c r="T135" s="130"/>
      <c r="U135" s="130"/>
      <c r="V135" s="129"/>
      <c r="W135" s="129"/>
      <c r="X135" s="129"/>
      <c r="Y135" s="129"/>
      <c r="Z135" s="129"/>
      <c r="AA135" s="129"/>
      <c r="AB135" s="129"/>
      <c r="AC135" s="129"/>
      <c r="AD135" s="108"/>
    </row>
    <row r="136" spans="2:30" x14ac:dyDescent="0.25">
      <c r="B136" s="137"/>
      <c r="C136" s="135"/>
      <c r="D136" s="135"/>
      <c r="E136" s="135"/>
      <c r="F136" s="136"/>
      <c r="G136" s="135"/>
      <c r="H136" s="134"/>
      <c r="I136" s="132"/>
      <c r="J136" s="132"/>
      <c r="K136" s="132"/>
      <c r="L136" s="133"/>
      <c r="M136" s="132"/>
      <c r="N136" s="132"/>
      <c r="O136" s="131"/>
      <c r="P136" s="130"/>
      <c r="Q136" s="130"/>
      <c r="R136" s="130"/>
      <c r="S136" s="130"/>
      <c r="T136" s="130"/>
      <c r="U136" s="130"/>
      <c r="V136" s="129"/>
      <c r="W136" s="129"/>
      <c r="X136" s="129"/>
      <c r="Y136" s="129"/>
      <c r="Z136" s="129"/>
      <c r="AA136" s="129"/>
      <c r="AB136" s="129"/>
      <c r="AC136" s="129"/>
      <c r="AD136" s="108"/>
    </row>
    <row r="137" spans="2:30" x14ac:dyDescent="0.25">
      <c r="B137" s="137"/>
      <c r="C137" s="135"/>
      <c r="D137" s="135"/>
      <c r="E137" s="135"/>
      <c r="F137" s="136"/>
      <c r="G137" s="135"/>
      <c r="H137" s="134"/>
      <c r="I137" s="132"/>
      <c r="J137" s="132"/>
      <c r="K137" s="132"/>
      <c r="L137" s="133"/>
      <c r="M137" s="132"/>
      <c r="N137" s="132"/>
      <c r="O137" s="131"/>
      <c r="P137" s="130"/>
      <c r="Q137" s="130"/>
      <c r="R137" s="130"/>
      <c r="S137" s="130"/>
      <c r="T137" s="130"/>
      <c r="U137" s="130"/>
      <c r="V137" s="129"/>
      <c r="W137" s="129"/>
      <c r="X137" s="129"/>
      <c r="Y137" s="129"/>
      <c r="Z137" s="129"/>
      <c r="AA137" s="129"/>
      <c r="AB137" s="129"/>
      <c r="AC137" s="129"/>
      <c r="AD137" s="108"/>
    </row>
    <row r="138" spans="2:30" x14ac:dyDescent="0.25">
      <c r="B138" s="137"/>
      <c r="C138" s="135"/>
      <c r="D138" s="135"/>
      <c r="E138" s="135"/>
      <c r="F138" s="136"/>
      <c r="G138" s="135"/>
      <c r="H138" s="134"/>
      <c r="I138" s="132"/>
      <c r="J138" s="132"/>
      <c r="K138" s="132"/>
      <c r="L138" s="133"/>
      <c r="M138" s="132"/>
      <c r="N138" s="132"/>
      <c r="O138" s="131"/>
      <c r="P138" s="130"/>
      <c r="Q138" s="130"/>
      <c r="R138" s="130"/>
      <c r="S138" s="130"/>
      <c r="T138" s="130"/>
      <c r="U138" s="130"/>
      <c r="V138" s="129"/>
      <c r="W138" s="129"/>
      <c r="X138" s="129"/>
      <c r="Y138" s="129"/>
      <c r="Z138" s="129"/>
      <c r="AA138" s="129"/>
      <c r="AB138" s="129"/>
      <c r="AC138" s="129"/>
      <c r="AD138" s="108"/>
    </row>
    <row r="139" spans="2:30" x14ac:dyDescent="0.25">
      <c r="B139" s="137"/>
      <c r="C139" s="135"/>
      <c r="D139" s="135"/>
      <c r="E139" s="135"/>
      <c r="F139" s="136"/>
      <c r="G139" s="135"/>
      <c r="H139" s="134"/>
      <c r="I139" s="132"/>
      <c r="J139" s="132"/>
      <c r="K139" s="132"/>
      <c r="L139" s="133"/>
      <c r="M139" s="132"/>
      <c r="N139" s="132"/>
      <c r="O139" s="131"/>
      <c r="P139" s="130"/>
      <c r="Q139" s="130"/>
      <c r="R139" s="130"/>
      <c r="S139" s="130"/>
      <c r="T139" s="130"/>
      <c r="U139" s="130"/>
      <c r="V139" s="129"/>
      <c r="W139" s="129"/>
      <c r="X139" s="129"/>
      <c r="Y139" s="129"/>
      <c r="Z139" s="129"/>
      <c r="AA139" s="129"/>
      <c r="AB139" s="129"/>
      <c r="AC139" s="129"/>
      <c r="AD139" s="108"/>
    </row>
    <row r="140" spans="2:30" x14ac:dyDescent="0.25">
      <c r="B140" s="137"/>
      <c r="C140" s="135"/>
      <c r="D140" s="135"/>
      <c r="E140" s="135"/>
      <c r="F140" s="136"/>
      <c r="G140" s="135"/>
      <c r="H140" s="134"/>
      <c r="I140" s="132"/>
      <c r="J140" s="132"/>
      <c r="K140" s="132"/>
      <c r="L140" s="133"/>
      <c r="M140" s="132"/>
      <c r="N140" s="132"/>
      <c r="O140" s="131"/>
      <c r="P140" s="130"/>
      <c r="Q140" s="130"/>
      <c r="R140" s="130"/>
      <c r="S140" s="130"/>
      <c r="T140" s="130"/>
      <c r="U140" s="130"/>
      <c r="V140" s="129"/>
      <c r="W140" s="129"/>
      <c r="X140" s="129"/>
      <c r="Y140" s="129"/>
      <c r="Z140" s="129"/>
      <c r="AA140" s="129"/>
      <c r="AB140" s="129"/>
      <c r="AC140" s="129"/>
      <c r="AD140" s="108"/>
    </row>
    <row r="141" spans="2:30" x14ac:dyDescent="0.25">
      <c r="B141" s="137"/>
      <c r="C141" s="135"/>
      <c r="D141" s="135"/>
      <c r="E141" s="135"/>
      <c r="F141" s="136"/>
      <c r="G141" s="135"/>
      <c r="H141" s="134"/>
      <c r="I141" s="132"/>
      <c r="J141" s="132"/>
      <c r="K141" s="132"/>
      <c r="L141" s="133"/>
      <c r="M141" s="132"/>
      <c r="N141" s="132"/>
      <c r="O141" s="131"/>
      <c r="P141" s="130"/>
      <c r="Q141" s="130"/>
      <c r="R141" s="130"/>
      <c r="S141" s="130"/>
      <c r="T141" s="130"/>
      <c r="U141" s="130"/>
      <c r="V141" s="129"/>
      <c r="W141" s="129"/>
      <c r="X141" s="129"/>
      <c r="Y141" s="129"/>
      <c r="Z141" s="129"/>
      <c r="AA141" s="129"/>
      <c r="AB141" s="129"/>
      <c r="AC141" s="129"/>
      <c r="AD141" s="108"/>
    </row>
    <row r="142" spans="2:30" x14ac:dyDescent="0.25">
      <c r="B142" s="137"/>
      <c r="C142" s="135"/>
      <c r="D142" s="135"/>
      <c r="E142" s="135"/>
      <c r="F142" s="136"/>
      <c r="G142" s="135"/>
      <c r="H142" s="134"/>
      <c r="I142" s="132"/>
      <c r="J142" s="132"/>
      <c r="K142" s="132"/>
      <c r="L142" s="133"/>
      <c r="M142" s="132"/>
      <c r="N142" s="132"/>
      <c r="O142" s="131"/>
      <c r="P142" s="130"/>
      <c r="Q142" s="130"/>
      <c r="R142" s="130"/>
      <c r="S142" s="130"/>
      <c r="T142" s="130"/>
      <c r="U142" s="130"/>
      <c r="V142" s="129"/>
      <c r="W142" s="129"/>
      <c r="X142" s="129"/>
      <c r="Y142" s="129"/>
      <c r="Z142" s="129"/>
      <c r="AA142" s="129"/>
      <c r="AB142" s="129"/>
      <c r="AC142" s="129"/>
      <c r="AD142" s="108"/>
    </row>
    <row r="143" spans="2:30" x14ac:dyDescent="0.25">
      <c r="B143" s="137"/>
      <c r="C143" s="135"/>
      <c r="D143" s="135"/>
      <c r="E143" s="135"/>
      <c r="F143" s="136"/>
      <c r="G143" s="135"/>
      <c r="H143" s="134"/>
      <c r="I143" s="132"/>
      <c r="J143" s="132"/>
      <c r="K143" s="132"/>
      <c r="L143" s="133"/>
      <c r="M143" s="132"/>
      <c r="N143" s="132"/>
      <c r="O143" s="131"/>
      <c r="P143" s="130"/>
      <c r="Q143" s="130"/>
      <c r="R143" s="130"/>
      <c r="S143" s="130"/>
      <c r="T143" s="130"/>
      <c r="U143" s="130"/>
      <c r="V143" s="129"/>
      <c r="W143" s="129"/>
      <c r="X143" s="129"/>
      <c r="Y143" s="129"/>
      <c r="Z143" s="129"/>
      <c r="AA143" s="129"/>
      <c r="AB143" s="129"/>
      <c r="AC143" s="129"/>
      <c r="AD143" s="108"/>
    </row>
    <row r="144" spans="2:30" x14ac:dyDescent="0.25">
      <c r="B144" s="137"/>
      <c r="C144" s="135"/>
      <c r="D144" s="135"/>
      <c r="E144" s="135"/>
      <c r="F144" s="136"/>
      <c r="G144" s="135"/>
      <c r="H144" s="134"/>
      <c r="I144" s="132"/>
      <c r="J144" s="132"/>
      <c r="K144" s="132"/>
      <c r="L144" s="133"/>
      <c r="M144" s="132"/>
      <c r="N144" s="132"/>
      <c r="O144" s="131"/>
      <c r="P144" s="130"/>
      <c r="Q144" s="130"/>
      <c r="R144" s="130"/>
      <c r="S144" s="130"/>
      <c r="T144" s="130"/>
      <c r="U144" s="130"/>
      <c r="V144" s="129"/>
      <c r="W144" s="129"/>
      <c r="X144" s="129"/>
      <c r="Y144" s="129"/>
      <c r="Z144" s="129"/>
      <c r="AA144" s="129"/>
      <c r="AB144" s="129"/>
      <c r="AC144" s="129"/>
      <c r="AD144" s="108"/>
    </row>
    <row r="145" spans="2:30" x14ac:dyDescent="0.25">
      <c r="B145" s="137"/>
      <c r="C145" s="135"/>
      <c r="D145" s="135"/>
      <c r="E145" s="135"/>
      <c r="F145" s="136"/>
      <c r="G145" s="135"/>
      <c r="H145" s="134"/>
      <c r="I145" s="132"/>
      <c r="J145" s="132"/>
      <c r="K145" s="132"/>
      <c r="L145" s="133"/>
      <c r="M145" s="132"/>
      <c r="N145" s="132"/>
      <c r="O145" s="131"/>
      <c r="P145" s="130"/>
      <c r="Q145" s="130"/>
      <c r="R145" s="130"/>
      <c r="S145" s="130"/>
      <c r="T145" s="130"/>
      <c r="U145" s="130"/>
      <c r="V145" s="129"/>
      <c r="W145" s="129"/>
      <c r="X145" s="129"/>
      <c r="Y145" s="129"/>
      <c r="Z145" s="129"/>
      <c r="AA145" s="129"/>
      <c r="AB145" s="129"/>
      <c r="AC145" s="129"/>
      <c r="AD145" s="108"/>
    </row>
    <row r="146" spans="2:30" x14ac:dyDescent="0.25">
      <c r="B146" s="137"/>
      <c r="C146" s="135"/>
      <c r="D146" s="135"/>
      <c r="E146" s="135"/>
      <c r="F146" s="136"/>
      <c r="G146" s="135"/>
      <c r="H146" s="134"/>
      <c r="I146" s="132"/>
      <c r="J146" s="132"/>
      <c r="K146" s="132"/>
      <c r="L146" s="133"/>
      <c r="M146" s="132"/>
      <c r="N146" s="132"/>
      <c r="O146" s="131"/>
      <c r="P146" s="130"/>
      <c r="Q146" s="130"/>
      <c r="R146" s="130"/>
      <c r="S146" s="130"/>
      <c r="T146" s="130"/>
      <c r="U146" s="130"/>
      <c r="V146" s="129"/>
      <c r="W146" s="129"/>
      <c r="X146" s="129"/>
      <c r="Y146" s="129"/>
      <c r="Z146" s="129"/>
      <c r="AA146" s="129"/>
      <c r="AB146" s="129"/>
      <c r="AC146" s="129"/>
      <c r="AD146" s="108"/>
    </row>
    <row r="147" spans="2:30" x14ac:dyDescent="0.25">
      <c r="B147" s="137"/>
      <c r="C147" s="135"/>
      <c r="D147" s="135"/>
      <c r="E147" s="135"/>
      <c r="F147" s="136"/>
      <c r="G147" s="135"/>
      <c r="H147" s="134"/>
      <c r="I147" s="132"/>
      <c r="J147" s="132"/>
      <c r="K147" s="132"/>
      <c r="L147" s="133"/>
      <c r="M147" s="132"/>
      <c r="N147" s="132"/>
      <c r="O147" s="131"/>
      <c r="P147" s="130"/>
      <c r="Q147" s="130"/>
      <c r="R147" s="130"/>
      <c r="S147" s="130"/>
      <c r="T147" s="130"/>
      <c r="U147" s="130"/>
      <c r="V147" s="129"/>
      <c r="W147" s="129"/>
      <c r="X147" s="129"/>
      <c r="Y147" s="129"/>
      <c r="Z147" s="129"/>
      <c r="AA147" s="129"/>
      <c r="AB147" s="129"/>
      <c r="AC147" s="129"/>
      <c r="AD147" s="108"/>
    </row>
    <row r="148" spans="2:30" x14ac:dyDescent="0.25">
      <c r="B148" s="137"/>
      <c r="C148" s="135"/>
      <c r="D148" s="135"/>
      <c r="E148" s="135"/>
      <c r="F148" s="136"/>
      <c r="G148" s="135"/>
      <c r="H148" s="134"/>
      <c r="I148" s="132"/>
      <c r="J148" s="132"/>
      <c r="K148" s="132"/>
      <c r="L148" s="133"/>
      <c r="M148" s="132"/>
      <c r="N148" s="132"/>
      <c r="O148" s="131"/>
      <c r="P148" s="130"/>
      <c r="Q148" s="130"/>
      <c r="R148" s="130"/>
      <c r="S148" s="130"/>
      <c r="T148" s="130"/>
      <c r="U148" s="130"/>
      <c r="V148" s="129"/>
      <c r="W148" s="129"/>
      <c r="X148" s="129"/>
      <c r="Y148" s="129"/>
      <c r="Z148" s="129"/>
      <c r="AA148" s="129"/>
      <c r="AB148" s="129"/>
      <c r="AC148" s="129"/>
      <c r="AD148" s="108"/>
    </row>
    <row r="149" spans="2:30" x14ac:dyDescent="0.25">
      <c r="B149" s="137"/>
      <c r="C149" s="135"/>
      <c r="D149" s="135"/>
      <c r="E149" s="135"/>
      <c r="F149" s="136"/>
      <c r="G149" s="135"/>
      <c r="H149" s="134"/>
      <c r="I149" s="132"/>
      <c r="J149" s="132"/>
      <c r="K149" s="132"/>
      <c r="L149" s="133"/>
      <c r="M149" s="132"/>
      <c r="N149" s="132"/>
      <c r="O149" s="131"/>
      <c r="P149" s="130"/>
      <c r="Q149" s="130"/>
      <c r="R149" s="130"/>
      <c r="S149" s="130"/>
      <c r="T149" s="130"/>
      <c r="U149" s="130"/>
      <c r="V149" s="129"/>
      <c r="W149" s="129"/>
      <c r="X149" s="129"/>
      <c r="Y149" s="129"/>
      <c r="Z149" s="129"/>
      <c r="AA149" s="129"/>
      <c r="AB149" s="129"/>
      <c r="AC149" s="129"/>
      <c r="AD149" s="108"/>
    </row>
    <row r="150" spans="2:30" x14ac:dyDescent="0.25">
      <c r="B150" s="137"/>
      <c r="C150" s="135"/>
      <c r="D150" s="135"/>
      <c r="E150" s="135"/>
      <c r="F150" s="136"/>
      <c r="G150" s="135"/>
      <c r="H150" s="134"/>
      <c r="I150" s="132"/>
      <c r="J150" s="132"/>
      <c r="K150" s="132"/>
      <c r="L150" s="133"/>
      <c r="M150" s="132"/>
      <c r="N150" s="132"/>
      <c r="O150" s="131"/>
      <c r="P150" s="130"/>
      <c r="Q150" s="130"/>
      <c r="R150" s="130"/>
      <c r="S150" s="130"/>
      <c r="T150" s="130"/>
      <c r="U150" s="130"/>
      <c r="V150" s="129"/>
      <c r="W150" s="129"/>
      <c r="X150" s="129"/>
      <c r="Y150" s="129"/>
      <c r="Z150" s="129"/>
      <c r="AA150" s="129"/>
      <c r="AB150" s="129"/>
      <c r="AC150" s="129"/>
      <c r="AD150" s="108"/>
    </row>
    <row r="151" spans="2:30" x14ac:dyDescent="0.25">
      <c r="B151" s="137"/>
      <c r="C151" s="135"/>
      <c r="D151" s="135"/>
      <c r="E151" s="135"/>
      <c r="F151" s="136"/>
      <c r="G151" s="135"/>
      <c r="H151" s="134"/>
      <c r="I151" s="132"/>
      <c r="J151" s="132"/>
      <c r="K151" s="132"/>
      <c r="L151" s="133"/>
      <c r="M151" s="132"/>
      <c r="N151" s="132"/>
      <c r="O151" s="131"/>
      <c r="P151" s="130"/>
      <c r="Q151" s="130"/>
      <c r="R151" s="130"/>
      <c r="S151" s="130"/>
      <c r="T151" s="130"/>
      <c r="U151" s="130"/>
      <c r="V151" s="129"/>
      <c r="W151" s="129"/>
      <c r="X151" s="129"/>
      <c r="Y151" s="129"/>
      <c r="Z151" s="129"/>
      <c r="AA151" s="129"/>
      <c r="AB151" s="129"/>
      <c r="AC151" s="129"/>
      <c r="AD151" s="108"/>
    </row>
    <row r="152" spans="2:30" x14ac:dyDescent="0.25">
      <c r="B152" s="137"/>
      <c r="C152" s="135"/>
      <c r="D152" s="135"/>
      <c r="E152" s="135"/>
      <c r="F152" s="136"/>
      <c r="G152" s="135"/>
      <c r="H152" s="134"/>
      <c r="I152" s="132"/>
      <c r="J152" s="132"/>
      <c r="K152" s="132"/>
      <c r="L152" s="133"/>
      <c r="M152" s="132"/>
      <c r="N152" s="132"/>
      <c r="O152" s="131"/>
      <c r="P152" s="130"/>
      <c r="Q152" s="130"/>
      <c r="R152" s="130"/>
      <c r="S152" s="130"/>
      <c r="T152" s="130"/>
      <c r="U152" s="130"/>
      <c r="V152" s="129"/>
      <c r="W152" s="129"/>
      <c r="X152" s="129"/>
      <c r="Y152" s="129"/>
      <c r="Z152" s="129"/>
      <c r="AA152" s="129"/>
      <c r="AB152" s="129"/>
      <c r="AC152" s="129"/>
      <c r="AD152" s="108"/>
    </row>
    <row r="153" spans="2:30" x14ac:dyDescent="0.25">
      <c r="B153" s="137"/>
      <c r="C153" s="135"/>
      <c r="D153" s="135"/>
      <c r="E153" s="135"/>
      <c r="F153" s="136"/>
      <c r="G153" s="135"/>
      <c r="H153" s="134"/>
      <c r="I153" s="132"/>
      <c r="J153" s="132"/>
      <c r="K153" s="132"/>
      <c r="L153" s="133"/>
      <c r="M153" s="132"/>
      <c r="N153" s="132"/>
      <c r="O153" s="131"/>
      <c r="P153" s="130"/>
      <c r="Q153" s="130"/>
      <c r="R153" s="130"/>
      <c r="S153" s="130"/>
      <c r="T153" s="130"/>
      <c r="U153" s="130"/>
      <c r="V153" s="129"/>
      <c r="W153" s="129"/>
      <c r="X153" s="129"/>
      <c r="Y153" s="129"/>
      <c r="Z153" s="129"/>
      <c r="AA153" s="129"/>
      <c r="AB153" s="129"/>
      <c r="AC153" s="129"/>
      <c r="AD153" s="108"/>
    </row>
    <row r="154" spans="2:30" x14ac:dyDescent="0.25">
      <c r="B154" s="137"/>
      <c r="C154" s="135"/>
      <c r="D154" s="135"/>
      <c r="E154" s="135"/>
      <c r="F154" s="136"/>
      <c r="G154" s="135"/>
      <c r="H154" s="134"/>
      <c r="I154" s="132"/>
      <c r="J154" s="132"/>
      <c r="K154" s="132"/>
      <c r="L154" s="133"/>
      <c r="M154" s="132"/>
      <c r="N154" s="132"/>
      <c r="O154" s="131"/>
      <c r="P154" s="130"/>
      <c r="Q154" s="130"/>
      <c r="R154" s="130"/>
      <c r="S154" s="130"/>
      <c r="T154" s="130"/>
      <c r="U154" s="130"/>
      <c r="V154" s="129"/>
      <c r="W154" s="129"/>
      <c r="X154" s="129"/>
      <c r="Y154" s="129"/>
      <c r="Z154" s="129"/>
      <c r="AA154" s="129"/>
      <c r="AB154" s="129"/>
      <c r="AC154" s="129"/>
      <c r="AD154" s="108"/>
    </row>
    <row r="155" spans="2:30" x14ac:dyDescent="0.25">
      <c r="B155" s="137"/>
      <c r="C155" s="135"/>
      <c r="D155" s="135"/>
      <c r="E155" s="135"/>
      <c r="F155" s="136"/>
      <c r="G155" s="135"/>
      <c r="H155" s="134"/>
      <c r="I155" s="132"/>
      <c r="J155" s="132"/>
      <c r="K155" s="132"/>
      <c r="L155" s="133"/>
      <c r="M155" s="132"/>
      <c r="N155" s="132"/>
      <c r="O155" s="131"/>
      <c r="P155" s="130"/>
      <c r="Q155" s="130"/>
      <c r="R155" s="130"/>
      <c r="S155" s="130"/>
      <c r="T155" s="130"/>
      <c r="U155" s="130"/>
      <c r="V155" s="129"/>
      <c r="W155" s="129"/>
      <c r="X155" s="129"/>
      <c r="Y155" s="129"/>
      <c r="Z155" s="129"/>
      <c r="AA155" s="129"/>
      <c r="AB155" s="129"/>
      <c r="AC155" s="129"/>
      <c r="AD155" s="108"/>
    </row>
    <row r="156" spans="2:30" x14ac:dyDescent="0.25">
      <c r="B156" s="137"/>
      <c r="C156" s="135"/>
      <c r="D156" s="135"/>
      <c r="E156" s="135"/>
      <c r="F156" s="136"/>
      <c r="G156" s="135"/>
      <c r="H156" s="134"/>
      <c r="I156" s="132"/>
      <c r="J156" s="132"/>
      <c r="K156" s="132"/>
      <c r="L156" s="133"/>
      <c r="M156" s="132"/>
      <c r="N156" s="132"/>
      <c r="O156" s="131"/>
      <c r="P156" s="130"/>
      <c r="Q156" s="130"/>
      <c r="R156" s="130"/>
      <c r="S156" s="130"/>
      <c r="T156" s="130"/>
      <c r="U156" s="130"/>
      <c r="V156" s="129"/>
      <c r="W156" s="129"/>
      <c r="X156" s="129"/>
      <c r="Y156" s="129"/>
      <c r="Z156" s="129"/>
      <c r="AA156" s="129"/>
      <c r="AB156" s="129"/>
      <c r="AC156" s="129"/>
      <c r="AD156" s="108"/>
    </row>
    <row r="157" spans="2:30" x14ac:dyDescent="0.25">
      <c r="B157" s="137"/>
      <c r="C157" s="135"/>
      <c r="D157" s="135"/>
      <c r="E157" s="135"/>
      <c r="F157" s="136"/>
      <c r="G157" s="135"/>
      <c r="H157" s="134"/>
      <c r="I157" s="132"/>
      <c r="J157" s="132"/>
      <c r="K157" s="132"/>
      <c r="L157" s="133"/>
      <c r="M157" s="132"/>
      <c r="N157" s="132"/>
      <c r="O157" s="131"/>
      <c r="P157" s="130"/>
      <c r="Q157" s="130"/>
      <c r="R157" s="130"/>
      <c r="S157" s="130"/>
      <c r="T157" s="130"/>
      <c r="U157" s="130"/>
      <c r="V157" s="129"/>
      <c r="W157" s="129"/>
      <c r="X157" s="129"/>
      <c r="Y157" s="129"/>
      <c r="Z157" s="129"/>
      <c r="AA157" s="129"/>
      <c r="AB157" s="129"/>
      <c r="AC157" s="129"/>
      <c r="AD157" s="108"/>
    </row>
    <row r="158" spans="2:30" x14ac:dyDescent="0.25">
      <c r="B158" s="137"/>
      <c r="C158" s="135"/>
      <c r="D158" s="135"/>
      <c r="E158" s="135"/>
      <c r="F158" s="136"/>
      <c r="G158" s="135"/>
      <c r="H158" s="134"/>
      <c r="I158" s="132"/>
      <c r="J158" s="132"/>
      <c r="K158" s="132"/>
      <c r="L158" s="133"/>
      <c r="M158" s="132"/>
      <c r="N158" s="132"/>
      <c r="O158" s="131"/>
      <c r="P158" s="130"/>
      <c r="Q158" s="130"/>
      <c r="R158" s="130"/>
      <c r="S158" s="130"/>
      <c r="T158" s="130"/>
      <c r="U158" s="130"/>
      <c r="V158" s="129"/>
      <c r="W158" s="129"/>
      <c r="X158" s="129"/>
      <c r="Y158" s="129"/>
      <c r="Z158" s="129"/>
      <c r="AA158" s="129"/>
      <c r="AB158" s="129"/>
      <c r="AC158" s="129"/>
      <c r="AD158" s="108"/>
    </row>
  </sheetData>
  <sheetProtection sheet="1" objects="1" scenarios="1" autoFilter="0"/>
  <autoFilter ref="A5:AF5"/>
  <mergeCells count="4">
    <mergeCell ref="B3:O3"/>
    <mergeCell ref="P3:U3"/>
    <mergeCell ref="V3:AB3"/>
    <mergeCell ref="AC3:AF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47"/>
  <sheetViews>
    <sheetView workbookViewId="0">
      <selection activeCell="C36" sqref="C36"/>
    </sheetView>
  </sheetViews>
  <sheetFormatPr baseColWidth="10" defaultRowHeight="15" x14ac:dyDescent="0.25"/>
  <cols>
    <col min="1" max="1" width="37.140625" customWidth="1"/>
    <col min="2" max="2" width="65.5703125" customWidth="1"/>
    <col min="3" max="3" width="68.7109375" style="15" customWidth="1"/>
    <col min="4" max="4" width="10.28515625" bestFit="1" customWidth="1"/>
    <col min="5" max="42" width="8" customWidth="1"/>
    <col min="43" max="43" width="6.28515625" customWidth="1"/>
    <col min="44" max="44" width="12.5703125" bestFit="1" customWidth="1"/>
  </cols>
  <sheetData>
    <row r="3" spans="1:3" x14ac:dyDescent="0.25">
      <c r="B3" s="14" t="s">
        <v>2407</v>
      </c>
      <c r="C3"/>
    </row>
    <row r="4" spans="1:3" x14ac:dyDescent="0.25">
      <c r="A4" s="14" t="s">
        <v>2322</v>
      </c>
      <c r="B4" t="s">
        <v>2406</v>
      </c>
      <c r="C4" t="s">
        <v>2408</v>
      </c>
    </row>
    <row r="5" spans="1:3" x14ac:dyDescent="0.25">
      <c r="A5" t="s">
        <v>2359</v>
      </c>
      <c r="B5" s="16">
        <v>74448091.19739598</v>
      </c>
      <c r="C5" s="16">
        <v>74448091.19739598</v>
      </c>
    </row>
    <row r="6" spans="1:3" x14ac:dyDescent="0.25">
      <c r="A6" t="s">
        <v>2363</v>
      </c>
      <c r="B6" s="16">
        <v>82061624.6180792</v>
      </c>
      <c r="C6" s="16">
        <v>82061624.6180792</v>
      </c>
    </row>
    <row r="7" spans="1:3" x14ac:dyDescent="0.25">
      <c r="A7" t="s">
        <v>2354</v>
      </c>
      <c r="B7" s="16">
        <v>86818709.847601011</v>
      </c>
      <c r="C7" s="16">
        <v>86818709.847601011</v>
      </c>
    </row>
    <row r="8" spans="1:3" x14ac:dyDescent="0.25">
      <c r="A8" t="s">
        <v>2365</v>
      </c>
      <c r="B8" s="16">
        <v>53486200.945631936</v>
      </c>
      <c r="C8" s="16">
        <v>53486200.945631936</v>
      </c>
    </row>
    <row r="9" spans="1:3" x14ac:dyDescent="0.25">
      <c r="A9" t="s">
        <v>593</v>
      </c>
      <c r="B9" s="16">
        <v>35254242.493105635</v>
      </c>
      <c r="C9" s="16">
        <v>35254242.493105635</v>
      </c>
    </row>
    <row r="10" spans="1:3" x14ac:dyDescent="0.25">
      <c r="A10" t="s">
        <v>2364</v>
      </c>
      <c r="B10" s="16">
        <v>33162775.228718366</v>
      </c>
      <c r="C10" s="16">
        <v>33162775.228718366</v>
      </c>
    </row>
    <row r="11" spans="1:3" x14ac:dyDescent="0.25">
      <c r="A11" t="s">
        <v>600</v>
      </c>
      <c r="B11" s="16">
        <v>17383225.954344444</v>
      </c>
      <c r="C11" s="16">
        <v>17866093.34196512</v>
      </c>
    </row>
    <row r="12" spans="1:3" x14ac:dyDescent="0.25">
      <c r="A12" t="s">
        <v>599</v>
      </c>
      <c r="B12" s="16">
        <v>109389537.34720495</v>
      </c>
      <c r="C12" s="16">
        <v>109389537.34720495</v>
      </c>
    </row>
    <row r="13" spans="1:3" x14ac:dyDescent="0.25">
      <c r="A13" t="s">
        <v>2360</v>
      </c>
      <c r="B13" s="16">
        <v>78778975.928596422</v>
      </c>
      <c r="C13" s="16">
        <v>78778975.928596422</v>
      </c>
    </row>
    <row r="14" spans="1:3" x14ac:dyDescent="0.25">
      <c r="A14" t="s">
        <v>2356</v>
      </c>
      <c r="B14" s="16">
        <v>82931209.472044319</v>
      </c>
      <c r="C14" s="16">
        <v>82931209.472044319</v>
      </c>
    </row>
    <row r="15" spans="1:3" x14ac:dyDescent="0.25">
      <c r="A15" t="s">
        <v>2362</v>
      </c>
      <c r="B15" s="16">
        <v>48533614.107343145</v>
      </c>
      <c r="C15" s="16">
        <v>48833614.107343145</v>
      </c>
    </row>
    <row r="16" spans="1:3" x14ac:dyDescent="0.25">
      <c r="A16" t="s">
        <v>2366</v>
      </c>
      <c r="B16" s="16">
        <v>26904053.546931814</v>
      </c>
      <c r="C16" s="16">
        <v>26904053.546931814</v>
      </c>
    </row>
    <row r="17" spans="1:3" x14ac:dyDescent="0.25">
      <c r="A17" t="s">
        <v>748</v>
      </c>
      <c r="B17" s="16">
        <v>62935864.390550025</v>
      </c>
      <c r="C17" s="16">
        <v>62935864.390550025</v>
      </c>
    </row>
    <row r="18" spans="1:3" x14ac:dyDescent="0.25">
      <c r="A18" t="s">
        <v>1470</v>
      </c>
      <c r="B18" s="16">
        <v>12356049.249122364</v>
      </c>
      <c r="C18" s="16">
        <v>12456761.228257896</v>
      </c>
    </row>
    <row r="19" spans="1:3" x14ac:dyDescent="0.25">
      <c r="A19" t="s">
        <v>1482</v>
      </c>
      <c r="B19" s="16">
        <v>4492233.3586683627</v>
      </c>
      <c r="C19" s="16">
        <v>4599191.2957795141</v>
      </c>
    </row>
    <row r="20" spans="1:3" x14ac:dyDescent="0.25">
      <c r="A20" t="s">
        <v>1479</v>
      </c>
      <c r="B20" s="16">
        <v>8481262.4019631874</v>
      </c>
      <c r="C20" s="16">
        <v>8548574.0083279759</v>
      </c>
    </row>
    <row r="21" spans="1:3" x14ac:dyDescent="0.25">
      <c r="A21" t="s">
        <v>1488</v>
      </c>
      <c r="B21" s="16">
        <v>10186571.256067744</v>
      </c>
      <c r="C21" s="16">
        <v>10186571.256067744</v>
      </c>
    </row>
    <row r="22" spans="1:3" x14ac:dyDescent="0.25">
      <c r="A22" t="s">
        <v>15</v>
      </c>
      <c r="B22" s="16">
        <v>827604241.34336901</v>
      </c>
      <c r="C22" s="16">
        <v>828662090.25360107</v>
      </c>
    </row>
    <row r="23" spans="1:3" x14ac:dyDescent="0.25">
      <c r="C23"/>
    </row>
    <row r="24" spans="1:3" x14ac:dyDescent="0.25">
      <c r="C24"/>
    </row>
    <row r="25" spans="1:3" x14ac:dyDescent="0.25">
      <c r="C25"/>
    </row>
    <row r="26" spans="1:3" x14ac:dyDescent="0.25">
      <c r="C26"/>
    </row>
    <row r="27" spans="1:3" x14ac:dyDescent="0.25">
      <c r="C27"/>
    </row>
    <row r="28" spans="1:3" x14ac:dyDescent="0.25">
      <c r="C28"/>
    </row>
    <row r="29" spans="1:3" x14ac:dyDescent="0.25">
      <c r="C29"/>
    </row>
    <row r="30" spans="1:3" x14ac:dyDescent="0.25">
      <c r="C30"/>
    </row>
    <row r="31" spans="1:3" x14ac:dyDescent="0.25">
      <c r="C31"/>
    </row>
    <row r="32" spans="1: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sheetData>
  <pageMargins left="0.15748031496062992" right="0.19685039370078741" top="0.27559055118110237" bottom="0.15748031496062992" header="0.31496062992125984" footer="0.31496062992125984"/>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10</vt:i4>
      </vt:variant>
    </vt:vector>
  </HeadingPairs>
  <TitlesOfParts>
    <vt:vector size="16" baseType="lpstr">
      <vt:lpstr>0. Lisez-moi</vt:lpstr>
      <vt:lpstr>1. Estimation Equipe +VHL </vt:lpstr>
      <vt:lpstr>2. Modélisation MIG SMUR EJ</vt:lpstr>
      <vt:lpstr>3. Construction JPE SMUR 2017</vt:lpstr>
      <vt:lpstr>4. Calibrage FAU Ex DG</vt:lpstr>
      <vt:lpstr>TCD</vt:lpstr>
      <vt:lpstr>Cadres_santé_SMUR</vt:lpstr>
      <vt:lpstr>Conducteurs_SMUR</vt:lpstr>
      <vt:lpstr>IDE_exDG</vt:lpstr>
      <vt:lpstr>Med_exDG</vt:lpstr>
      <vt:lpstr>'4. Calibrage FAU Ex DG'!Passages_SU_exDG</vt:lpstr>
      <vt:lpstr>Passages_SU_exDG</vt:lpstr>
      <vt:lpstr>SiExDG</vt:lpstr>
      <vt:lpstr>SiExOQN</vt:lpstr>
      <vt:lpstr>sorties_SMUR</vt:lpstr>
      <vt:lpstr>VHL_SMUR</vt:lpstr>
    </vt:vector>
  </TitlesOfParts>
  <Company>MSS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lgadot</dc:creator>
  <cp:lastModifiedBy>laurent.gadot</cp:lastModifiedBy>
  <cp:lastPrinted>2017-04-28T16:05:26Z</cp:lastPrinted>
  <dcterms:created xsi:type="dcterms:W3CDTF">2014-08-29T09:45:56Z</dcterms:created>
  <dcterms:modified xsi:type="dcterms:W3CDTF">2017-04-28T16:14:38Z</dcterms:modified>
</cp:coreProperties>
</file>